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770" windowHeight="9840" activeTab="4"/>
  </bookViews>
  <sheets>
    <sheet name="1_prioritate" sheetId="1" r:id="rId1"/>
    <sheet name="2_prioritate" sheetId="2" r:id="rId2"/>
    <sheet name="3_prioritate" sheetId="3" r:id="rId3"/>
    <sheet name="4_prioritate" sheetId="4" r:id="rId4"/>
    <sheet name="5_prioritate" sheetId="5" r:id="rId5"/>
    <sheet name="6_prioritate" sheetId="6" r:id="rId6"/>
    <sheet name="7_prioritate" sheetId="7" r:id="rId7"/>
    <sheet name="Kopa finanses" sheetId="8" r:id="rId8"/>
  </sheets>
  <externalReferences>
    <externalReference r:id="rId11"/>
    <externalReference r:id="rId12"/>
    <externalReference r:id="rId13"/>
  </externalReferences>
  <definedNames/>
  <calcPr fullCalcOnLoad="1"/>
</workbook>
</file>

<file path=xl/comments3.xml><?xml version="1.0" encoding="utf-8"?>
<comments xmlns="http://schemas.openxmlformats.org/spreadsheetml/2006/main">
  <authors>
    <author>tc={9284BB62-AE3E-4998-884F-0FB816D4F026}</author>
  </authors>
  <commentList>
    <comment ref="AI16" authorId="0">
      <text>
        <r>
          <rPr>
            <sz val="11"/>
            <color theme="1"/>
            <rFont val="Calibri"/>
            <family val="2"/>
          </rPr>
          <t>[Threaded comment]
Your version of Excel allows you to read this threaded comment; however, any edits to it will get removed if the file is opened in a newer version of Excel. Learn more: https://go.microsoft.com/fwlink/?linkid=870924
Comment:
    Ir komentārs!</t>
        </r>
      </text>
    </comment>
  </commentList>
</comments>
</file>

<file path=xl/sharedStrings.xml><?xml version="1.0" encoding="utf-8"?>
<sst xmlns="http://schemas.openxmlformats.org/spreadsheetml/2006/main" count="5202" uniqueCount="2138">
  <si>
    <t>Iespējami</t>
  </si>
  <si>
    <t>"Ogres novada investīciju plāns 2018.-2020. gadam"</t>
  </si>
  <si>
    <t>1. ilgtermiņa prioritāte - VESELĪGA UN SOCIĀLI ATBALSTĪTA SABIEDRĪBA</t>
  </si>
  <si>
    <t>N.p.k.</t>
  </si>
  <si>
    <t>Projekta nosaukums</t>
  </si>
  <si>
    <t>Sasaiste ar rīcības plānu (uzdevums)</t>
  </si>
  <si>
    <t>Projekta nozīme</t>
  </si>
  <si>
    <t>Vadības funkcija pašvaldības budžetā</t>
  </si>
  <si>
    <t>Projekta izmaksas KOPĀ</t>
  </si>
  <si>
    <t>Prognozējamie sagaidāmie projekta rezultāti/ piezīmes</t>
  </si>
  <si>
    <t>Projekta ieviešanas laiks</t>
  </si>
  <si>
    <t>Par projekta ieviešanu atbildīgā struktūrvienība, iestāde, kapitālsabiedrība</t>
  </si>
  <si>
    <t>Projekts ir pabeigts (Jā/Daļēji/Nē)</t>
  </si>
  <si>
    <t xml:space="preserve">Uzraudzības piezīmes. </t>
  </si>
  <si>
    <t>Finanšu instrumenti</t>
  </si>
  <si>
    <t>Pašvaldības budžeta līdzekļi EUR</t>
  </si>
  <si>
    <t>Pašvaldības ņemtie kredītlīdzekļi EUR</t>
  </si>
  <si>
    <t>Eiropas Savienības un cits ārējais finansējums EUR</t>
  </si>
  <si>
    <t>Fonda nosaukums.</t>
  </si>
  <si>
    <t>Valsts finansējums EUR</t>
  </si>
  <si>
    <t>Cits finansējums EUR</t>
  </si>
  <si>
    <t>Cita finansējuma avots</t>
  </si>
  <si>
    <t xml:space="preserve">Kopā </t>
  </si>
  <si>
    <t>VESELĪGA UN SOCIĀLI ATBALSTĪTA SABIEDRĪBA</t>
  </si>
  <si>
    <t>1. VTP Optimāla sociālās aizsardzības un veselības veicināšanas pārvaldība</t>
  </si>
  <si>
    <t>1.1.1</t>
  </si>
  <si>
    <t>Izvietojot sociālā dienesta struktūrvienības vienā ēkā tiks nodrošināti pakalpojumi vienuviet, kā rezultātā tiks nodrošināta efektīvāka pārraudzība un uzlabota pakalpojuma kvalitāte</t>
  </si>
  <si>
    <t>1.1.1. Nodrošināt efektīvu pašvaldības sociālo institūciju savstarpējo sadarbību un koordināciju</t>
  </si>
  <si>
    <t>Ļoti svarīgi</t>
  </si>
  <si>
    <t>_05.30011</t>
  </si>
  <si>
    <t>ERAF</t>
  </si>
  <si>
    <t>Izstrādāta tehniskā dokumentācija un veikta bijušās Ogres Profesionālās vidusskolas ēkas Ogrē, Upes prospektā 16 rekonstrukcija, paaugstinot ēkas energoefektivitāti. Sociālo pakalpojumu sniegšanas vietas pieejamas cilvēkiem ar funkcionāliem traucējumiem (ierīkotas zvana pogas, lifti, elektriskās durvis, pielāgotas ieejas, uzbrauktuves, sanitārie mezgli) - īstenotas 5 aktivitātes vides pieejamības nodrošināšanai.</t>
  </si>
  <si>
    <t>2019.</t>
  </si>
  <si>
    <t>Infrastruktūras veicināšanas nodaļa</t>
  </si>
  <si>
    <t>2. VTP Mūsdienu prasībām atbilstoša infrastruktūra</t>
  </si>
  <si>
    <t>1.2.1</t>
  </si>
  <si>
    <t>Bērnu nama "Laubere" telpu remonts</t>
  </si>
  <si>
    <t>2.1.1. Nodrošināt sociālo pakalpojumu un palīdzības sniegšanai nepieciešamos materiāli tehniskos līdzekļus</t>
  </si>
  <si>
    <t>Svarīgi</t>
  </si>
  <si>
    <t>10.70004 Bērnu nams "Laubere"</t>
  </si>
  <si>
    <t>Veikts bērnu dzīvojamo un atpūtas telpu remonts</t>
  </si>
  <si>
    <t>Lauberes pagasta pārvalde, bērnu nams "Laubere"</t>
  </si>
  <si>
    <t>1.2.2</t>
  </si>
  <si>
    <t>Sociālo dzīvokļu izveide novadā</t>
  </si>
  <si>
    <t>10.600 Mājokļa atbalsts</t>
  </si>
  <si>
    <t>Izveidots sociālais dzīvoklis Mazozolos</t>
  </si>
  <si>
    <t>Mazozolu pagasta pārvalde</t>
  </si>
  <si>
    <t>1.2.3</t>
  </si>
  <si>
    <t>Vispārēja tipa pansionāta "Madliena" karstā ūdens sagatavošanas sistēmas energoefektivitātes paaugstināšana</t>
  </si>
  <si>
    <t xml:space="preserve">2.1.3. Paaugstināt veselības aprūpes un pašvaldības sociālo institūciju energoefektivitāti un uzlabot infrastruktūru </t>
  </si>
  <si>
    <t>10.70005 Pansionāts "Madliena"</t>
  </si>
  <si>
    <t>Izstrādāts karstā ūdens sagatavošanas sistēmas projekts, veikta sistēmas pārbūve, izmantojot saules paneļus karstā ūdens sagatavošanai</t>
  </si>
  <si>
    <t>pansionāts "Madliena"</t>
  </si>
  <si>
    <t>1.2.4</t>
  </si>
  <si>
    <t>Sociālā dzīvokļia labiekārtošana Mazozolu pagastā</t>
  </si>
  <si>
    <t>2.1.2. Pielāgot jaunas un renovēt esošās Sociālā dienesta telpas atbilstoši sociālo pakalpojumu sniegšanas prasībām un klientu un darbinieku vajadzībām</t>
  </si>
  <si>
    <t>Labiekārtots sociālais dzīvoklis Mazozolu pagastā</t>
  </si>
  <si>
    <t>2019-2020</t>
  </si>
  <si>
    <t>3. VTP Sociālo un veselības pakalpojumu attīstība</t>
  </si>
  <si>
    <t>1.3.1</t>
  </si>
  <si>
    <t>Grupu dzīvokļu izveide personām ar garīga rakstura traucējumiem un psihiskām saslimšanām Ogres novadā</t>
  </si>
  <si>
    <t>3.1.1. Paaugstināt esošo sociālo pakalpojumu kvalitāti un pieejamību</t>
  </si>
  <si>
    <t>_10.70016</t>
  </si>
  <si>
    <t>Ar pakalpojumu nodrošinātas vismaz 10 personas</t>
  </si>
  <si>
    <t>2020.</t>
  </si>
  <si>
    <t>Ogres novada Sociālais dienests</t>
  </si>
  <si>
    <t>1.3.2</t>
  </si>
  <si>
    <t>Ierīkot cilvēkiem ar īpašām vajadzībām piekļuvi pie ārstiem Suntažu pagastā</t>
  </si>
  <si>
    <t>_07.210 Ambulatorās ārstniecības iestādes</t>
  </si>
  <si>
    <t>Ierīkota piekļuve pie ārstiem Suntažos personām ar īpašām vajadzībām</t>
  </si>
  <si>
    <t>Suntažu pagasta pārvalde</t>
  </si>
  <si>
    <t>1.3.3</t>
  </si>
  <si>
    <t>Pakalpojumu infrastruktūras attīstība deinstitualizācijas plānu īstenošanai</t>
  </si>
  <si>
    <t>Ieviests projekts "Pakalpojumu infrastruktūras attīstība deinstitualizācijas plānu īstenošanai"</t>
  </si>
  <si>
    <t>2018-2020</t>
  </si>
  <si>
    <t xml:space="preserve"> Ogres novada sociālais dienests </t>
  </si>
  <si>
    <t>4. VTP  Sabiedrības līdzdalība sociālajā aizsardzībā un veselības veicināšanā</t>
  </si>
  <si>
    <t>1.4.1</t>
  </si>
  <si>
    <t>1VTP</t>
  </si>
  <si>
    <t>2VTP</t>
  </si>
  <si>
    <t>3VTP</t>
  </si>
  <si>
    <t>4VTP</t>
  </si>
  <si>
    <t>4.1.1. Veicināt nevalstisko organizāciju iesaistīšanos sociālo un veselības veicināšanas jautājumu risināšanā</t>
  </si>
  <si>
    <t>1.1.2. Uzlabot informācijas pieejamību iedzīvotājiem par sociālajiem pakalpojumiem, sociālo palīdzību un veselības veicināšanas iespējām</t>
  </si>
  <si>
    <t>3.1.2. Attīstīt nometņu un radošo darbnīcu darbību sociālā riska grupu bērniem un jauniešiem</t>
  </si>
  <si>
    <t>4.1.2. Atbalstīt veselīgu dzīves veidu popularizējošu pasākumu organizēšanu</t>
  </si>
  <si>
    <t>1.2.1. Sistemātiski paaugstināt sociālo institūciju darbinieku un veselības veicināšanas speciālistu kvalifikāciju un profesionalitāti</t>
  </si>
  <si>
    <t>3.1.3. Veicināt audžuģimeņu veidošanos</t>
  </si>
  <si>
    <t>4.1.3. Sekmēt veselību veicinošu darba vidi</t>
  </si>
  <si>
    <t>1.2.2. Iesaistīt pašvaldības speciālistus novada un citu institūciju organizētajos pieredzes apmaiņas pasākumos Latvijā un ārvalstīs</t>
  </si>
  <si>
    <t>3.2.1. Uzlabot sociālā riska grupu dzīves kvalitāti</t>
  </si>
  <si>
    <t>1.3.1. Sadarboties ar citām pašvaldībām, institūcijām sociālo, medicīniskās palīdzības un veselības veicināšanas jautājumu risināšanā</t>
  </si>
  <si>
    <t>3.2.2. Izveidot jaunus sociālos un veselības veicināšanas pakalpojumus un programmas dažādām mērķa grupām</t>
  </si>
  <si>
    <t>1.3.2. Iesaistīties valsts sociālās un veselības veicināšanas politikas izstrādē</t>
  </si>
  <si>
    <t>3.2.3. Attīstīt sociālos pakalpojumus, kas vērsti uz pašaprūpes paaugstināšanu bērniem invalīdiem un personām ar garīga rakstura traucējumiem un psihiskām saslimšanām</t>
  </si>
  <si>
    <t>3.3.1. Veicināt primārās veselības aprūpes pakalpojuma pieejamību lauku teritorijā</t>
  </si>
  <si>
    <t>3.3.2. Atbalstīt aptieku izveidi lauku teritorijā</t>
  </si>
  <si>
    <t>3.3.3. Atbalstīt privātos medicīnas pakalpojumus</t>
  </si>
  <si>
    <t>2. ilgtermiņa prioritāte - DAUDZVEIDĪGA UN INOVATĪVA EKONOMIKA</t>
  </si>
  <si>
    <t>DAUDZVEIDĪGA UN INOVATĪVA EKONOMIKA</t>
  </si>
  <si>
    <t>2. VTP Ekonomisko attīstību veicinoša infrastruktūra</t>
  </si>
  <si>
    <t>2.2.1</t>
  </si>
  <si>
    <t>SAM 5.6.2.Degradētās teritorijas Pārogres industriālajā parkā revitalizācija</t>
  </si>
  <si>
    <t>2.1.1. Uzlabot uzņēmumu sasniedzamību un ražošanas teritoriju attīstību</t>
  </si>
  <si>
    <t>_04.11114</t>
  </si>
  <si>
    <t>SAM 5.6.2</t>
  </si>
  <si>
    <t>Revitalizēta degradētā teritorija Pārogres industriālajā parkā</t>
  </si>
  <si>
    <t>3. VTP Atbalsts ražošanas un pakalpojumu attīstībai</t>
  </si>
  <si>
    <t>2.3.1</t>
  </si>
  <si>
    <t>3.2.4. Sanatorijas “Ogre” attīstīšana</t>
  </si>
  <si>
    <t>_08.29008</t>
  </si>
  <si>
    <t xml:space="preserve">Renovēts kultūras piemineklis Gaismas prospektā; 
Ogres 2/6, kurā izveidots reģionālas nozīmes kultūras mantojuma, laikmetīgas mākslas un rezidenču centrs;
Dabas parka „Ogres Zilie kalni” informācijas un sporta centrs. 2020.gadā paredzētos 2milj EUR tiek paredzēts piesaistīt no privātiem investoriem
</t>
  </si>
  <si>
    <t>2.3.2</t>
  </si>
  <si>
    <t xml:space="preserve">Meņģeles pagasta vēsturiskās ēkas “Krievskola” atjaunošana un pārveidošana par vietējo tirdzniecības vietu </t>
  </si>
  <si>
    <t>3.3.4. Sekmēt novada amatnieku prasmju popularizēšanu un izmantošanu tūrisma un radošo industriju piedāvājuma veidošanā</t>
  </si>
  <si>
    <t>04.11101 Uzņēmējdarbības attīstīšanas veicināšanai</t>
  </si>
  <si>
    <t>LAD</t>
  </si>
  <si>
    <t xml:space="preserve">Meņģeles pagasta vēsturiskās ēkas “Krievskola” atjaunošana un pielāgošana vietējai tirdzniecības vietai, izvietojot tajā arī Sudraba Edžus muzeju un tūrisma informācijas centru, </t>
  </si>
  <si>
    <t>2.3.3</t>
  </si>
  <si>
    <t>Suntažu tirgus laukuma izveide</t>
  </si>
  <si>
    <t>2.3.4</t>
  </si>
  <si>
    <t>3.1.3. Radošās un sociālās uzņēmējdarbības centra izveide Ogrē</t>
  </si>
  <si>
    <t>Veikta esošo telpu pielāgošana atvērtā tipa radošajam birojam (co-working space)</t>
  </si>
  <si>
    <t>Ogres novada kultūras centrs</t>
  </si>
  <si>
    <t>2.3.5</t>
  </si>
  <si>
    <t>Kvalitatīva, mūsdienīga Mākslas objekta par godu Ogres 90 gadu jubilejai izgatavošana un uzstādīšana</t>
  </si>
  <si>
    <t xml:space="preserve">3.3.1. Uzlabot tūrisma pakalpojumu pieejamību un kvalitāti Ogres novadā </t>
  </si>
  <si>
    <t>06.60012 Pašvaldības teritoriju labiekārtošana</t>
  </si>
  <si>
    <t>Oges novada ainavu arhitekts</t>
  </si>
  <si>
    <t>1. VTP Uzņēmēj-darbību atbalstoša pašvaldība</t>
  </si>
  <si>
    <t>2.1.1</t>
  </si>
  <si>
    <t>2.2.3</t>
  </si>
  <si>
    <t>4. VTP  Par novada ekonomiku informēta sabiedrība</t>
  </si>
  <si>
    <t>2.4.1</t>
  </si>
  <si>
    <t>1.1.1. Pilnveidot Ogres novada uzņēmējdarbības attīstības atbalsta sistēmu</t>
  </si>
  <si>
    <t>3.1.1. Veicināt sadarbību ar LIAA, vēstniecībām un potenciālajiem investoriem investīciju piesaistē</t>
  </si>
  <si>
    <t>4.1.1. Attīstīt ekonomiskās izglītības procesus</t>
  </si>
  <si>
    <t>1.1.2. Izstrādāt efektīvu nodokļu atlaižu sistēmu uzņēmējdarbības veicināšanai</t>
  </si>
  <si>
    <t>2.1.2. Dubultā (rezerves) elektrības pieslēguma izveide Pārogrē</t>
  </si>
  <si>
    <t>3.1.2. BP „Ogre” un OBIC ražošanas telpu paplašināšana</t>
  </si>
  <si>
    <t>1.1.3. Uzlabot pašvaldības un uzņēmēju savstarpējo komunikāciju un sadarbību</t>
  </si>
  <si>
    <t>2.1.3. Hansa Matrix (SIA “Hanzas Elektronika”) paplašināšanas projekts</t>
  </si>
  <si>
    <t>1.1.4. Attīstīt privāto un publisko partnerību (PPP)</t>
  </si>
  <si>
    <t>2.1.4. Pievedceļa uzlabošana uz SIA “Pallant” ražotni</t>
  </si>
  <si>
    <t>1.1.5. Veikt padziļinātu novada tūrisma attīstības iespēju izpēti</t>
  </si>
  <si>
    <t>2.1.5. SIA  “Doleta Baltic” ceļa pieslēgums no A6 autoceļa</t>
  </si>
  <si>
    <t>3.2.1. Veicināt zinātnieku un uzņēmumu sadarbību pētniecības jomā</t>
  </si>
  <si>
    <t>1.2.1. Sekmēt jauniešu iekļaušanos darba tirgū</t>
  </si>
  <si>
    <t>2.1.6. Pašvaldības autoceļu V972-Dzintari 2,03 km un V977-Grendeles 0,8 km posma seguma atjaunošana, V920-Oliņas-V977 0,4 km posma rekonstrukcija</t>
  </si>
  <si>
    <r>
      <t>3.2.2. Veicināt lauksaimniecības nozaru attīstību</t>
    </r>
    <r>
      <rPr>
        <strike/>
        <sz val="11"/>
        <color indexed="22"/>
        <rFont val="Times New Roman"/>
        <family val="1"/>
      </rPr>
      <t xml:space="preserve"> </t>
    </r>
  </si>
  <si>
    <t>1.3.1. Popularizēt novadā saražoto produkciju un sniegtos pakalpojumus</t>
  </si>
  <si>
    <t>2.1.7. Madlienas Biznesa parka infrastruktūras izveides projekta I kārta</t>
  </si>
  <si>
    <t>3.2.3. Attīstīt derīgo izrakteņu ieguves nozari</t>
  </si>
  <si>
    <t>2.1.8. Madlienas tirgus laukuma un tirdzniecības vietu-paviljonu projekta izstrāde</t>
  </si>
  <si>
    <t>3.2.5. Pašvaldībai valdījumā esošo publisko ūdenskrātuvju rekultivācija un zivsaimnieciskā izmantošana</t>
  </si>
  <si>
    <t>VIDI SAUDZĒJOŠA INFRASTRUKTŪRA</t>
  </si>
  <si>
    <t>1. VTP Efektīva infrastruktūras pārvalde</t>
  </si>
  <si>
    <t>3.1.1</t>
  </si>
  <si>
    <t>Suntažu pašvaldības ēku un infrastruktūras siltumenerģijas un elektroenerģijas patēriņa analīze- ēkas jumta seguma siltināšana un remonts.</t>
  </si>
  <si>
    <t>1.1.3. Samazināt nelietderīgu siltumenerģijas un elektroenerģijas resursu patēriņu</t>
  </si>
  <si>
    <t>5.30001 Energoauditi, atzinumi</t>
  </si>
  <si>
    <t>Pašvaldības ēku un infrastruktūras siltumenerģijas un elektroenerģijas patēriņa analīze- ēkas jumta seguma siltināšana un remonts.</t>
  </si>
  <si>
    <t>2019</t>
  </si>
  <si>
    <t>3.1.2</t>
  </si>
  <si>
    <t xml:space="preserve">Turpināt informācijas tehnoloģiju ieviešanu infrastruktūras un mājokļu apsaimniekošanā </t>
  </si>
  <si>
    <t>1.3.2. Turpināt informācijas tehnoloģiju ieviešanu infrastruktūras un mājokļu apsaimniekošanā</t>
  </si>
  <si>
    <t>06.60001 Mājokļu apsaimniekošana</t>
  </si>
  <si>
    <t xml:space="preserve">Tiek turpināat informācijas tehnoloģiju ieviešana infrastruktūras un mājokļu apsaimniekošanā </t>
  </si>
  <si>
    <t>P/A "Ogres Namsaimnieks"</t>
  </si>
  <si>
    <t>3.2.1</t>
  </si>
  <si>
    <t>Stacijas laukuma rekonstrukcija, „park &amp; ride” sistēmas ieviešana</t>
  </si>
  <si>
    <t>2.1.1. Uzlabot Ogres novada teritoriju savstarpēju sasniedzamību</t>
  </si>
  <si>
    <t>04.510010 Ceļu būvniecībai un remontiem</t>
  </si>
  <si>
    <t xml:space="preserve">Izstrādāts projekts un realizēta stacijas laukuma rekonstrukcija, palielinot autostāvvietu skaitu un uzlabojot piegulošās teritorijas labiekārtojumu un vides
pieejamību
</t>
  </si>
  <si>
    <t>3.2.2</t>
  </si>
  <si>
    <t>_0451009, 06.2001</t>
  </si>
  <si>
    <t>2018-2019</t>
  </si>
  <si>
    <t>3.2.3</t>
  </si>
  <si>
    <t>Izstrādāta projekta dokomentācija un pārbūvēta Rūpnieku iela</t>
  </si>
  <si>
    <t>2.1.2. Uzlabot pašvaldības ielu un ceļu tehnisko stāvokli, satiksmes drošības sistēmu un satiksmes organizāciju</t>
  </si>
  <si>
    <t>_04.510012</t>
  </si>
  <si>
    <t>3.2.4</t>
  </si>
  <si>
    <t>Izstrādāta projekta dokomentācija un pārbūvēta Birzgales iela</t>
  </si>
  <si>
    <t>06.2001 Teritoriju attīstība</t>
  </si>
  <si>
    <t>3.2.5</t>
  </si>
  <si>
    <t>3.2.6</t>
  </si>
  <si>
    <t>J.Čakstes prospekta pārbuve</t>
  </si>
  <si>
    <t>04.510011 Jāņā Čakstes prospekta rekonstrukcija</t>
  </si>
  <si>
    <t>Veikta J.Čakstes prospekta pārbuve</t>
  </si>
  <si>
    <t>2018</t>
  </si>
  <si>
    <t>3.2.7</t>
  </si>
  <si>
    <t xml:space="preserve">Izstrādāta projekta dokumentācija un uzlabota satiksmes drošība Zinību ielas, Kranciema ielas, Kalna prospekta un Skolas ielu krustojumos.
</t>
  </si>
  <si>
    <t>3.2.8</t>
  </si>
  <si>
    <t>Pārbūvēti Zinību ielas, Kranciema ielas, Kalna prospekta un Skolas ielu krustojumi, satiksmes drošības uzlabošanai (3 apļu krustojumi).</t>
  </si>
  <si>
    <t>04.510 Auto transports</t>
  </si>
  <si>
    <t>Pārbūvēti Zinību ielas, Kranciema ielas, Kalna prospekta un Skolas ielu krustojumi, satiksmes drošības uzlabošanai.</t>
  </si>
  <si>
    <t>04.510 Autotransports</t>
  </si>
  <si>
    <t>3.2.10</t>
  </si>
  <si>
    <t xml:space="preserve">Izstrādāts projekts Skolas ielas (no Brīvības ielas līdz Pirts ielai) posmam brauktuves un trotuāra rekonstrukcijai
</t>
  </si>
  <si>
    <t>06.2001 Teritoriju attīstība
_04.510 autotransports</t>
  </si>
  <si>
    <t>PA "Ogres namsaimnieks"</t>
  </si>
  <si>
    <t>3.2.11</t>
  </si>
  <si>
    <t>Norupes ielas remonts</t>
  </si>
  <si>
    <t>Veikts Norupes ielas remonts</t>
  </si>
  <si>
    <t>3.2.12</t>
  </si>
  <si>
    <t>Divkāršā virsmas apstrāde Lauberes, Lēdmanes, Madlienas, Taurupes, Mežmalas (līdz Amatnieku), Bezdelīgu (līdz Amatnieku) un Vēju (līdz Amatnieku) ielās</t>
  </si>
  <si>
    <t>Veikta divkāršā virsmas apstrāde Lauberes, Lēdmanes, Madlienas, Taurupes, Mežmalas (līdz Amatnieku), Bezdelīgu (līdz Amatnieku) un Vēju (līdz Amatnieku) ielās</t>
  </si>
  <si>
    <t>3.2.13</t>
  </si>
  <si>
    <t>Remontdarbi Lielvārdes, Uzvaras, Pagasta, Strautu, A.Upīša, Lāčplēša, Griezes, M.Ķentes ielās</t>
  </si>
  <si>
    <t>Veikti remontdarbi Lielvārdes, Uzvaras, Pagasta, Strautu, A.Upīša, Lāčplēša, Griezes, M.Ķentes ielās</t>
  </si>
  <si>
    <t>3.2.14</t>
  </si>
  <si>
    <t>Izstrādāta projekta dokumentācija un izbūvēts apgaismojums Lakstīgalu ielai</t>
  </si>
  <si>
    <t>06.4001: Ielu apgaismošanas izdevumi</t>
  </si>
  <si>
    <t>3.2.15</t>
  </si>
  <si>
    <t>Izstrādāta projekta dokumentācija un izbūvēts apgaismojums Lēdmanes, Puķu, Apses
ielās, Pureņu gatvē</t>
  </si>
  <si>
    <t>3.2.16</t>
  </si>
  <si>
    <t>Izbūvēts apgaismojums Priežu ielā, Ciemupes ciemā</t>
  </si>
  <si>
    <t>2020</t>
  </si>
  <si>
    <t>Ogresgala pagasta pārvalde, P/A „Ogres namsaimn ieks”</t>
  </si>
  <si>
    <t>3.2.17</t>
  </si>
  <si>
    <t xml:space="preserve">Izstrādāts apgaismojuma projekts un veikta
būvniecība Lielās ielas posmā no Liepu ielai līdz Aroniju ielai, Ogresgalā.
</t>
  </si>
  <si>
    <t>3.2.18</t>
  </si>
  <si>
    <t xml:space="preserve">Izstrādāts Madlienas ciema ielu apgaismojuma
rekonstrukcijas projekts
</t>
  </si>
  <si>
    <t xml:space="preserve">KPI „ABZA”
</t>
  </si>
  <si>
    <t>3.2.19</t>
  </si>
  <si>
    <t xml:space="preserve">Atjaunots apgaismojums Skolas ielā (ceļam uz Taurupes pamatskolas Mazozolu
filiāli)
</t>
  </si>
  <si>
    <t xml:space="preserve">Atjaunots apgaismojums Skolas ielā (ceļam uz Taurupes pamatskolas Mazozolu filiāli)
</t>
  </si>
  <si>
    <t>3.2.20</t>
  </si>
  <si>
    <t>Izbūvēts apgaismojums Damāru ielā, Mazozolu pagastā</t>
  </si>
  <si>
    <t>3.2.21</t>
  </si>
  <si>
    <t>luksoforu uzstādīšana Austrumu ielas un A6 šosejas krustojumā (Daugavpils šosejas projekta daļa sadarbībā ar LVC)</t>
  </si>
  <si>
    <t>_0451008</t>
  </si>
  <si>
    <t xml:space="preserve">Uzstādīti luksofori  Austrumu ielas un A6 šosejas krustojumā </t>
  </si>
  <si>
    <t>3.2.22</t>
  </si>
  <si>
    <t>Izbūvēta gājēju ietve Liepu gatvē, Ciemupē</t>
  </si>
  <si>
    <t xml:space="preserve">Ogresgala pagasta pārvalde, P/A „Ogres namsaimnieks”
</t>
  </si>
  <si>
    <t>3.2.23</t>
  </si>
  <si>
    <t xml:space="preserve">Auto stāvlaukuma atjaunošana un izbūvēts betona
bruģakmens celiņi Ciemupē
</t>
  </si>
  <si>
    <t xml:space="preserve">Atjaunots auto stāvlaukums, izbūvēti betona
bruģakmens celiņi Ciemupē
</t>
  </si>
  <si>
    <t>3.2.24</t>
  </si>
  <si>
    <t xml:space="preserve">Ierīkotas cilvēkiem ar īpašām vajadzībām vismaz divas autostāvvietas gadā pie pašvaldības iestādēm
</t>
  </si>
  <si>
    <t xml:space="preserve">Iestāžu vadītāji, 
P/A „Ogres namsaimnieks”
</t>
  </si>
  <si>
    <t>3.2.25</t>
  </si>
  <si>
    <t>Daugavpils šosejas (A6) atjaunošana sadarbībā ar LVC (t.sk., deformācijas šuvju nomaiņa uz tilta pār Ogres upi)</t>
  </si>
  <si>
    <t>2.1.3. Nodrošināt ar transporta infrastruktūru saistīto objektu atbilstību kvalitātes prasībām</t>
  </si>
  <si>
    <t>3.2.26</t>
  </si>
  <si>
    <t xml:space="preserve">Rekonstruētas divas satiksmes organizācijai neatbilstošas sabiedriskā transporta pieturvietas
gadā
</t>
  </si>
  <si>
    <t>2.1.4. Izveidot savstarpēji saistītu un efektīvu sabiedriskā transporta sistēmu</t>
  </si>
  <si>
    <t>Katru gadu rekonstruētas divas satiksmes organizācijai neatbilstošas sabiedriskā transporta pieturvietas</t>
  </si>
  <si>
    <t xml:space="preserve">P/A „Ogres namsaimn ieks”
</t>
  </si>
  <si>
    <t>3.2.27</t>
  </si>
  <si>
    <t>Ierīkotas velo novietnes pie divdesmit objektiem pašvaldības teritorijā</t>
  </si>
  <si>
    <t>2.1.5. Iekļaut velotransporta infrastruktūru kopējā transporta tīklā</t>
  </si>
  <si>
    <t xml:space="preserve">P/A „Ogres namsaimn ieks”, pašvaldīb as
iestādes
</t>
  </si>
  <si>
    <t>3.2.28</t>
  </si>
  <si>
    <t xml:space="preserve"> Veloceliņa Ogre - Ogresgals projektēšana un būvniecība</t>
  </si>
  <si>
    <t>3.2.29</t>
  </si>
  <si>
    <t>2.5.3. Veidot mūsdienīgus un videi draudzīgus publiski pieejamus rekreācijas objektus</t>
  </si>
  <si>
    <t>Izstrādāta topogrāfija Špakovska parkā, attīstības un apsaimniekošanas projekta plāna izstāde</t>
  </si>
  <si>
    <t>Ogres novada Ainavu arhitekts</t>
  </si>
  <si>
    <t>3.2.30</t>
  </si>
  <si>
    <t>Ogres parka teritorijas rekonstrukcija (J.Čakstes)</t>
  </si>
  <si>
    <t>Veikta  parka teritorijas rekonstrukcija (J.Čakstes)</t>
  </si>
  <si>
    <t>3.2.31</t>
  </si>
  <si>
    <t>Bērnu rotaļu laukuma izbūve J.Čakstes parkā</t>
  </si>
  <si>
    <t>Izbūvēts bērnu rotaļu laukums J.Čakstes parkā</t>
  </si>
  <si>
    <t>3.2.32</t>
  </si>
  <si>
    <t>Jaunogres parka projekta izstrāde</t>
  </si>
  <si>
    <t>Izstrādāts Jaunogres parka izveides projekts</t>
  </si>
  <si>
    <t>3.2.33</t>
  </si>
  <si>
    <t>2.4.4. Paaugstināt pašvaldības ēku energoefektivitāti</t>
  </si>
  <si>
    <t>3.2.34</t>
  </si>
  <si>
    <t>2.2.1. Nodrošināt normatīvo aktu prasībām atbilstošu ūdenssaimniecības infrastruktūru</t>
  </si>
  <si>
    <t>05.2001 Lietus ūdeņu kanalizācija</t>
  </si>
  <si>
    <t>Izstrādāta tehniskā dokumentācija un ierīkota ūdens kanalizācija Druvas ielā, no Celtnieku ielas rajona starp Daugavpils šoseju un Celtnieku ielu, Ausekļa prospektā, Baldones ielā, Grīvas prospektā 25, J.Čakstes prospektā</t>
  </si>
  <si>
    <t>3.2.35</t>
  </si>
  <si>
    <t>Cilvēkiem ar īpašām vajadzībām autostāvvietu ierīkošana pie pašvaldības iestādēm</t>
  </si>
  <si>
    <t>Ierīkotas vismaz 2 autostāvvietas gadā cilvēkiem ar īpašām vajadzībām pie pašvaldības iestādēm</t>
  </si>
  <si>
    <t>iestāžu vadītāji</t>
  </si>
  <si>
    <t>3.2.36</t>
  </si>
  <si>
    <t>Velo novietņu ierīkošana pie pašvaldības iestādēm</t>
  </si>
  <si>
    <t>Ierīkotas velo novietnes pie 20 objektiem pašvaldības teritorijā</t>
  </si>
  <si>
    <t>3.2.37</t>
  </si>
  <si>
    <t>Ūdensvada rekonstrukcija Ogres pilsētā un Ogresgala pagastā</t>
  </si>
  <si>
    <t>2.2.2. Samazināt vides piesārņojumu ar neattīrītiem vai nepietiekami attīrītiem sadzīves notekūdeņiem</t>
  </si>
  <si>
    <t>06.300 Ūdensapgāde</t>
  </si>
  <si>
    <t>Ūdensvada rekonstrukcija Indrānu ielā (posmā no Indrānu ielas 9 līdz Indrānu ielai 17, PE63, L=100m) Ūdensvada ievada uz Grīvas pr.23 rekonstrukcija.</t>
  </si>
  <si>
    <t>3.2.38</t>
  </si>
  <si>
    <t>Jauna bioloģisko atkritumu kompostēšanas laukuma izveide Ogrē</t>
  </si>
  <si>
    <t>2.3.2. Samazināt noglabājamo organiskas izcelsmes atkritumu daudzumu</t>
  </si>
  <si>
    <t>05.100 Atkritumu apsaimniekošana</t>
  </si>
  <si>
    <t>Izveidots jauns bioloģisko atkritumu kompostēšanas laukums.</t>
  </si>
  <si>
    <t>3.2.39</t>
  </si>
  <si>
    <t>Jaunās Ogres pilsētas kapličas izbūve</t>
  </si>
  <si>
    <t>2.5.1. Nodrošināt kapsētu pakalpojumu pieejamību</t>
  </si>
  <si>
    <t>06.60003 Kapu Saimniecība</t>
  </si>
  <si>
    <t>Izbūvēta kapliča jaunajā Ogres pilsētas kapsētā</t>
  </si>
  <si>
    <t>3.2.40</t>
  </si>
  <si>
    <t>Sporta laukuma renovācija</t>
  </si>
  <si>
    <t>2.5.4. Uzlabot sporta infrastruktūras objektus</t>
  </si>
  <si>
    <t>Nav piešķirta</t>
  </si>
  <si>
    <t>Veikta sporta laukuma renovācija Ciemupē</t>
  </si>
  <si>
    <t>Ogresgala pagasta pārvalde</t>
  </si>
  <si>
    <t>3.2.41</t>
  </si>
  <si>
    <t>Ogres vecupes publiskās peldvietas labiekārtošana un ekoloģiskā līdzsvara paaugstināšana, paplašinot vides pieejamības iespējas</t>
  </si>
  <si>
    <t>2.5.5. Izveidot mūsdienu prasībām atbilstošas peldvietas</t>
  </si>
  <si>
    <t xml:space="preserve">Izveidota labiekārtota peldvieta Ogres pilsētā pie Ogres </t>
  </si>
  <si>
    <t>2018.</t>
  </si>
  <si>
    <t>3.2.42</t>
  </si>
  <si>
    <t>Ogres ostas projekta izstrāde</t>
  </si>
  <si>
    <t>Pretplūdu pasākumu ietvaros izstrādāts Ogres pilsētas mazās ostas u.p. rekreācijas teritorijas projekts un realizēta 1.kārta</t>
  </si>
  <si>
    <t>3.2.43</t>
  </si>
  <si>
    <t>Daudzdzīvokļu dzīvojamo ēku energoefektivitātes paaugstināšanas pasākumu veikšana Ogres novadā</t>
  </si>
  <si>
    <t>2.6.1. Veicināt dzīvojamo ēku energoefektivitātes paaugstināšanu</t>
  </si>
  <si>
    <t>05.3001 Energoauditi, atzinumi</t>
  </si>
  <si>
    <t>Katru gadu īstenoti vismaz 5 energoefektivitātes paaugstināšanas projekti Ogres novada daudzdzīvokļu dzīvojamās mājās</t>
  </si>
  <si>
    <t>3.2.44</t>
  </si>
  <si>
    <t>Palielinājies šķiroto atkritumu daudzums Ogres novadā</t>
  </si>
  <si>
    <t>2.3.3. Ieviest pilnu atkritumu šķirošanas ciklu un dalīto atkritumu savākšanas sistēmu visā novada teritorijā</t>
  </si>
  <si>
    <t>Palielinājies savākto šķiroto atkritumu daudzums katru gadu Ogres novadā</t>
  </si>
  <si>
    <t>3.2.45</t>
  </si>
  <si>
    <t>Transporta apļa un laukuma Madlienā rekonstrukcijas projekta izstrāde un būvniecība</t>
  </si>
  <si>
    <t>2.5.6. Organizēt pašvaldības īpašumā neesošo vidi degradējošo objektu sakārtošanu vai nojaukšanu, teritoriju rekultivāciju</t>
  </si>
  <si>
    <t>Izstrādāta projekta dokumentācija un izbūvēts transporta aplis un laukums Madlienā</t>
  </si>
  <si>
    <t>Madlienas KPI "ABZA"</t>
  </si>
  <si>
    <t>3.2.46</t>
  </si>
  <si>
    <t>Transporta apļa Suntažos rekonstrukcijas projekta izstrāde un būvniecība</t>
  </si>
  <si>
    <t>Izstrādāta projekta dokumentācija un izbūvēts transporta aplis Suntažos</t>
  </si>
  <si>
    <t>3.2.47</t>
  </si>
  <si>
    <t>Jumta seguma nomaiņa pašvaldībai piederošajai ēkai "BALTĀ MĀJA" Taurupes pagastā</t>
  </si>
  <si>
    <t>06.1001 Mājokļu attīstība pašvaldībā</t>
  </si>
  <si>
    <t>Nomainīts jumta segums, paaugstināta energoefektivitāte pašvaldībai piederošajai ēkai "BALTĀ MĀJA" Taurupes pagastā</t>
  </si>
  <si>
    <t>Taurupes pagasta pārvalde</t>
  </si>
  <si>
    <t>3.2.48</t>
  </si>
  <si>
    <t>Dzīvojamā mājā "Vaivadi" Ķeipenes pagastā veikta jumta seguma maiņa (266 kvm), 2 dūmvadu galu pārmūrēšana</t>
  </si>
  <si>
    <t>Paaugstināta energoefektivitāte pašvaldības dzīvojamā mājā  "Vaivadi" Ķeipenes pagastā</t>
  </si>
  <si>
    <t>Ķeipenes pagasta pārvalde</t>
  </si>
  <si>
    <t>3.2.49</t>
  </si>
  <si>
    <t>Veikta Madlienas pagasta "Darbnīcu" nožogojuma ar vārtiem, materiālo vērtību uzglabāšanai, uzstādīšana</t>
  </si>
  <si>
    <t>Pašvaldības ēkas iežogošana materiālo vērtību saglabāšanai.</t>
  </si>
  <si>
    <t>KPI "ABZA"</t>
  </si>
  <si>
    <t>3.2.50</t>
  </si>
  <si>
    <t>Smiltāju kapu kapličas projektēšana</t>
  </si>
  <si>
    <t>Izstrādāts tehniskais projekts Smiltāju kapu kapličai</t>
  </si>
  <si>
    <t>3.2.51</t>
  </si>
  <si>
    <t>Smiltāju kapu paplašināšana</t>
  </si>
  <si>
    <t>Smiltāju kapi paplašināti par 2.5ha</t>
  </si>
  <si>
    <t>3.2.52</t>
  </si>
  <si>
    <t>Krusta uzstādīšana smiltāju kapos</t>
  </si>
  <si>
    <t>Uzstādīts krusts Smiltāju kapos</t>
  </si>
  <si>
    <t>3.2.53</t>
  </si>
  <si>
    <t>3.2.54</t>
  </si>
  <si>
    <t>Vanšu tilta pār Ogres upi, kas savienos Lašupes ar Rūpnieku ielu projektēšana un būvniecība</t>
  </si>
  <si>
    <t>Izstrādāts būvprojekts un veikta Vanšu tilta pār Ogres upi būvniecība</t>
  </si>
  <si>
    <t>3.2.55</t>
  </si>
  <si>
    <t>Siltuma avota efektivitātes paaugstināšana Ogres novadā, Suntažu pagastā, Suntažos</t>
  </si>
  <si>
    <t>2.4.1. Paaugstināt siltuma ražošanas un pārvades efektivitāti</t>
  </si>
  <si>
    <t>06.60002 Siltumapgāde</t>
  </si>
  <si>
    <t>Nomainīts esošais šķeldas katls un tā vietā uzstādīts 1 šķeldas un 1 granulu katli ar kopējo jaudu 1,8 MW</t>
  </si>
  <si>
    <t>MS Siltums</t>
  </si>
  <si>
    <t>3.2.56</t>
  </si>
  <si>
    <t>Siltuma avota efektivitātes paaugstināšana Ogres novadā, Madlienas pagastā, Madlienā</t>
  </si>
  <si>
    <t>2.4.5. uzdevums. Paplašināt atjaunojamo enerģijas resursu izmantošanas iespējas un integrēt tos apkures sistēmās</t>
  </si>
  <si>
    <t>Projekta mērķis ir esošajā SIA “MS Siltums” katlumājā Madlienā uzstādīt jaunu šķeldas katlu un granulu katlu ar kopējo jaudu 2 MW</t>
  </si>
  <si>
    <t>3.2.57</t>
  </si>
  <si>
    <t>Siltuma avota efektivitātes paaugstināšana Ogres pilsētā, Rietumu ielā 1</t>
  </si>
  <si>
    <t>3.2.58</t>
  </si>
  <si>
    <t>Siltumapgādes sadales un pārvades sistēmas  efektivitātes paaugstināšana Ogres novadā, Madlienas pagastā, Madlienā</t>
  </si>
  <si>
    <t>Veikta efektivitātes paaugstināšana siltumapgādes sadales un pārvades sistēmā  Ogres novadā, Madlienas pagastā, Madlienā</t>
  </si>
  <si>
    <t>3.2.59</t>
  </si>
  <si>
    <t xml:space="preserve">Siltuma avota efektivitātes paaugstināšana Ogres novadā, Ķeipenes pagastā, Ķeipenē </t>
  </si>
  <si>
    <t>Projekts ir izstrādāts ar mērķi paaugstināt siltumenerģijas ražošanas efektivitāti Ķeipenes ciema katlu mājā, kā rezultātā tiks nomainītas esošās apkures katlu iekārtas uz jaunām iekārtām ar augstāku efektivitāti.</t>
  </si>
  <si>
    <t>3.2.60</t>
  </si>
  <si>
    <t>Siltuma avota efektivitātes paaugstināšana Ogres novadā, Lauberes pagastā, Lauberē</t>
  </si>
  <si>
    <t xml:space="preserve">2.4.3. Veicināt centralizētās siltumapgādes sistēmu atjaunošanu </t>
  </si>
  <si>
    <t>3.2.61</t>
  </si>
  <si>
    <t xml:space="preserve">Siltuma pārvades un sadales sistēmas efektivitātes paaugstināšana Ogres novadā, Lauberes pagastā, Lauberē </t>
  </si>
  <si>
    <t>Projekta mērķis ir paaugstināt pārvades un sadales sistēmas energoefektivitāti Lauberē, samazinot siltumenerģijas zudumus. Projekta ietvaros paredzēts 1080 m ārējo siltumtīklu pārbūve ar rūpnieciski izolētām caurulēm, pielietojot bezkanāla tehnoloģiju.</t>
  </si>
  <si>
    <t>3.2.62</t>
  </si>
  <si>
    <t>Siltumapgādes pārvades un sadales sistēmas efektivitātes paaugstināšana Ogres novadā, Meņģeles pagastā, Meņģelē</t>
  </si>
  <si>
    <t>Projekta mērķis ir paaugstināt pārvades un sadales sistēmas energoefektivitāti Meņģelē, samazinot siltumenerģijas zudumus. Projekta ietvaros paredzēts 705 m ārējo siltumtīklu pārbūve ar rūpnieciski izolētām caurulēm, pielietojot bezkanāla tehnoloģiju.</t>
  </si>
  <si>
    <t>3.2.63</t>
  </si>
  <si>
    <t xml:space="preserve">Ielas seguma atjaunošana un apgaismojuma projektēšana un izbūve Ogresgalā, Gravas ielā </t>
  </si>
  <si>
    <t>Veikta ielas seguma atjaunošana Ogresgalā, Gravas ielā 1050 m2 platībā, apgaismojuma projektēšana un izbūve</t>
  </si>
  <si>
    <t>3.2.64</t>
  </si>
  <si>
    <t xml:space="preserve">Stāvlaukuma Bumbieru ielā 9, Ogresgalā seguma atjaunošana </t>
  </si>
  <si>
    <t xml:space="preserve">Veikta stāvlaukuma Bumbieru ielā 9, Ogresgalā seguma atjaunošana </t>
  </si>
  <si>
    <t>3.2.65</t>
  </si>
  <si>
    <t>Stāvlaukuma projektēšana un rekonstrukcija pie Ciemupes Tautas nama</t>
  </si>
  <si>
    <t>Veikta stāvlaukuma projektēšana un rekonstrukcija pie Ciemupes Tautas nama</t>
  </si>
  <si>
    <t>3.2.66</t>
  </si>
  <si>
    <t>3.2.67</t>
  </si>
  <si>
    <t xml:space="preserve">Ielu apgaismojuma remonts Ciemupē, Daugavas ielā </t>
  </si>
  <si>
    <t>06.4001: Ielu apgaismošana</t>
  </si>
  <si>
    <t xml:space="preserve">Veikts ielu apgaismojuma remonts Ciemupē, Daugavas ielā </t>
  </si>
  <si>
    <t>3.2.68</t>
  </si>
  <si>
    <t>Ielas seguma atjaunošana Ogresgalā, Steigu ielā</t>
  </si>
  <si>
    <t>Veikta ielas seguma atjaunošana Ogresgalā, Steigu ielā</t>
  </si>
  <si>
    <t>3.2.69</t>
  </si>
  <si>
    <t>Pludmales labiekārtošana Ciemupē 15000</t>
  </si>
  <si>
    <t>Veikta pludmales labiekārtošana Ciemupē 15000</t>
  </si>
  <si>
    <t>3.2.70</t>
  </si>
  <si>
    <t xml:space="preserve">Ielas seguma atjaunošana un apgaismojuma remonts Ogresgalā, Bumbieru ielā </t>
  </si>
  <si>
    <t xml:space="preserve">Veikta ielas seguma atjaunošana Ogresgalā, Bumbieru ielā </t>
  </si>
  <si>
    <t>3.2.71</t>
  </si>
  <si>
    <t>3.2.72</t>
  </si>
  <si>
    <t xml:space="preserve">Ielas seguma atjaunošana Ogresgalā, Rankas ielā </t>
  </si>
  <si>
    <t>Ielas seguma atjaunošana Ogresgalā, Rankas ielā, 1143 m2</t>
  </si>
  <si>
    <t>3.2.73</t>
  </si>
  <si>
    <t xml:space="preserve">Ielas seguma atjaunošana Ogresgalā, Vidus prospektā  </t>
  </si>
  <si>
    <t>Ielas seguma atjaunošana Ogresgalā, Vidus prospektā  3656m2</t>
  </si>
  <si>
    <t>3.2.74</t>
  </si>
  <si>
    <t>Ielas seguma (grants) atjaunošana Ogresgals-Vīnupītes-Krūmiņi</t>
  </si>
  <si>
    <t>Ielas seguma (grants) atjaunošana Ogresgals-Vīnupītes-Krūmiņi (2000m2)</t>
  </si>
  <si>
    <t>3.2.75</t>
  </si>
  <si>
    <t xml:space="preserve">Pašvaldības autoceļa B22 asfaltēšana </t>
  </si>
  <si>
    <t>3.2.76</t>
  </si>
  <si>
    <t>Pašvaldības autoceļa B21 asfaltēšana.</t>
  </si>
  <si>
    <t>3.2.77</t>
  </si>
  <si>
    <t>Pašvaldības autoceļa C13 grants seguma atjaunošana</t>
  </si>
  <si>
    <t xml:space="preserve">Uzklāts grants segums pašvaldības autoceļam C13  0,867 km garumā. </t>
  </si>
  <si>
    <t>3.2.78</t>
  </si>
  <si>
    <t>Pašvaldības autoceļa A3 grants seguma atjaunošana</t>
  </si>
  <si>
    <t xml:space="preserve">Uzklāts grants segums pašvaldības autoceļam A3, 3,4 km garumā. </t>
  </si>
  <si>
    <t>3.2.79</t>
  </si>
  <si>
    <t xml:space="preserve">Apgaismojuma izbūve Ķeipenes  pagastā. Izstrādāts projekts un izbūvēts apgaismojums Ziedu, Saules un Zaļajā ielā Ķeipenes ciemā Ķeipenes pagastā </t>
  </si>
  <si>
    <t>2019.-2020.</t>
  </si>
  <si>
    <t>3.2.80</t>
  </si>
  <si>
    <t>Pils ielas Ķeipenes pagastā, asfalta seguma virsmas atjaunošana</t>
  </si>
  <si>
    <t>Atjaunots ielas asfalta segums, atjaunotas caurtekas un paceltas kontrolakas. Nodrošināta satiksmes drošība un palielināts ielas ceļas klātnes kalpošanas laiks. Iela atrodas stiprā slīpumā.</t>
  </si>
  <si>
    <t>3.2.81</t>
  </si>
  <si>
    <t>Notekūdeņu bioloģiskās attīrīšanas iekārtas uzstādīšanas Ķeipenes komunikācijas centrā Dzelzceļa stacijā</t>
  </si>
  <si>
    <t>05.2002 Notekūdeņu (savākšana un attīrīšana)</t>
  </si>
  <si>
    <t>Atbilstoši normatīvo aktu prasībām nodrošināta piesārņoto notekūdeņu attīrīšana un novadīšana vidē.</t>
  </si>
  <si>
    <t>3.2.82</t>
  </si>
  <si>
    <t>Atjaunotās ūdens atdzelžošanas iekārtas nodrošinās likumdošanā noteikto ūdens kvalitāti Ķeipenes ciemā.</t>
  </si>
  <si>
    <t>3.2.83</t>
  </si>
  <si>
    <t>Dzīvojamā mājā „Mežrūpnieki 1”, Ķeipenes pagastā  veikta jumta seguma maiņa (158 m²), 2 dūmvadu, logu, durvju remonts</t>
  </si>
  <si>
    <t>svarīgi</t>
  </si>
  <si>
    <t>3.2.84</t>
  </si>
  <si>
    <t>Dzīvojamā mājā „Vaivadi” Ķeipenes pagastā  veikta jumta seguma maiņa (266 m²), 2 dūmvadu galu pārmūrēšana</t>
  </si>
  <si>
    <t>3.2.85</t>
  </si>
  <si>
    <t>Dzīvojamā mājā „Kalnāji” Ķeipenes pagastā  fasādes remonts</t>
  </si>
  <si>
    <t>3.2.86</t>
  </si>
  <si>
    <t>Dzīvojamā mājā „Jaundiedziņš” Ķeipenes pagastā veikta  jumta daļas seguma maiņa (364 m), 6 dūmvadu galu pārmūrēšana, logu, durvju remonts</t>
  </si>
  <si>
    <t>2020.-2021.</t>
  </si>
  <si>
    <t>3.2.87</t>
  </si>
  <si>
    <t>Atjaunot bojātās caurtekas uz Mazozolu pagasta ceļiem</t>
  </si>
  <si>
    <t>2.1.6. Uzlabot ceļu un ielu uzturēšanas darbu plānošanas un veikšanas kvalitāti uz pašvaldības ceļiem un ielām</t>
  </si>
  <si>
    <t>Nomainītas bojātas pagasta ceļu caurtekas, novēršot pagasta ceļu pārplūšanu</t>
  </si>
  <si>
    <t>3.2.88</t>
  </si>
  <si>
    <t>Atjaunot Mazozolu pagasta centra  gājēju ietvi</t>
  </si>
  <si>
    <t>Atjaunots segums pagasta centra  gājēju ietvei 160 m garumā</t>
  </si>
  <si>
    <t>3.2.89</t>
  </si>
  <si>
    <t>Izveidot ūdens ņemšanas vietu pie Mazozolu pagasta "Līčkalniņa" kapiem</t>
  </si>
  <si>
    <t xml:space="preserve">  Tiks izveidota ūdens ņemšanas vieta pie Mazozolu pagasta "Līčkalniņa" kapiem</t>
  </si>
  <si>
    <t>3.2.90</t>
  </si>
  <si>
    <t>Atjaunot Mazozolu pagasta Līčupes ielas  gājēju ietvi</t>
  </si>
  <si>
    <t>Atjaunots segums Līčupes ielas  gājēju ietvei</t>
  </si>
  <si>
    <t>3.2.91</t>
  </si>
  <si>
    <t>Notekūdeņu attīrīšana atbilstoši normatīvo aktu prasībām Madlienas pagastā</t>
  </si>
  <si>
    <t xml:space="preserve"> Madlienas KPI "ABZA" </t>
  </si>
  <si>
    <t>3.2.92</t>
  </si>
  <si>
    <t>Madlienas pagasta pārvaldes ēkas energoefektivitātes paaugstināšana</t>
  </si>
  <si>
    <t>Ēkas nesošo konstrukciju nostiprināšana, Izstrādāta tehniskā dokumentācija, veikta Madlienas pagasta pārvaldes ēkas renovācija un  samazināti siltuma zudumi</t>
  </si>
  <si>
    <t xml:space="preserve"> Madlienas pagasta pārvalde </t>
  </si>
  <si>
    <t>3.2.93</t>
  </si>
  <si>
    <t>Madlienas pagasta apdzīvoto vietu (Vecķeipene) ūdenssaimniecības infrastruktūras sakārtošana</t>
  </si>
  <si>
    <t>3.2.94</t>
  </si>
  <si>
    <t>Izstrādāts  Madlienas ciema ielu apgaismojuma rekonstrukcijas projekts</t>
  </si>
  <si>
    <t>Izstrādāts  Madlienas ciema ielu apgaismojuma pārbūves projekts</t>
  </si>
  <si>
    <t>3.2.95</t>
  </si>
  <si>
    <t>Madlienas ciema ūdenssaimniecības attīstības 3.kārtas tehniskās dokumentācijas izstrāde</t>
  </si>
  <si>
    <t>Sagatavots ūdensapgādes tīklu pārbūves tehniskais projekts</t>
  </si>
  <si>
    <t>3.2.96</t>
  </si>
  <si>
    <t>Pasažieru autobusa iegāde 19 vietas</t>
  </si>
  <si>
    <t>04.51004 Pārējais autotransports</t>
  </si>
  <si>
    <t>Iegādāts autobuss skolēnu un citu vecuma grupu iedzīvotāju nogādāšanai uz dažādiem pašvaldības organizētiem pasākumiem</t>
  </si>
  <si>
    <t>Madlienas pagasta pārvalde</t>
  </si>
  <si>
    <t>3.2.97</t>
  </si>
  <si>
    <t>Ielu apgaismojuma ierīkošana Madlienas kapu pievedceļam</t>
  </si>
  <si>
    <t>Ierīkots ielu apgaismojuma Madlienas kapu pievedceļam</t>
  </si>
  <si>
    <t>3.2.98</t>
  </si>
  <si>
    <t>Daudzdzīvokļu dzīvojamo māju piesaistīto zemes gabalu labiekārtošana (piebraucamo ceļu un autostāvvietu izbūve / atjaunošana / paplašināšana)</t>
  </si>
  <si>
    <t xml:space="preserve">2.6.3. Nodrošināt dzīvojamo zonu publiskās ārtelpas labiekārtošanu atbilstoši izstrādātiem projektiem </t>
  </si>
  <si>
    <t>"Daudzdzīvokļu dzīvojamo
māju uzkrājumi"</t>
  </si>
  <si>
    <t>Sakārtoti daudzdzīvokļu dzīvojamo
māju iekšpagalmi (piebraucamie ceļi un autostāvvietas)</t>
  </si>
  <si>
    <t>P/A "Ogres namsaimnieks"</t>
  </si>
  <si>
    <t>3.2.99</t>
  </si>
  <si>
    <t>Daudzdzīvokļu dzīvojamo māju renovācija / siltināšana</t>
  </si>
  <si>
    <t>Altum</t>
  </si>
  <si>
    <t>Energoefektīvas daudzdzīvokļu dzīvojamās mājas</t>
  </si>
  <si>
    <t>3.2.100</t>
  </si>
  <si>
    <t>Ogres centralizētās siltumapgādes sistēmas siltumtīklu attīstība</t>
  </si>
  <si>
    <t>cfla</t>
  </si>
  <si>
    <t>Samazināti siltumenerģijas zudumi centralizētās siltumapgādes pārvadē</t>
  </si>
  <si>
    <t>3.2.101</t>
  </si>
  <si>
    <t>Krapes pagasta Ūdenssaimniecības infrastruktūras sakārtošana</t>
  </si>
  <si>
    <t>Krapes pagasta pārvalde</t>
  </si>
  <si>
    <t>3.2.102</t>
  </si>
  <si>
    <t>Jumta seguma nomaiņa Taurupes pašvaldībai piederošai ēkai "Kurmis"</t>
  </si>
  <si>
    <t>Nomainīts jumta segums Taurupes pašvaldībai piederošai ēkai "Kurmis"</t>
  </si>
  <si>
    <t>3.2.103</t>
  </si>
  <si>
    <t>Jumta seguma nomaiņa Taurupes pašvaldībai piederošai ēkai "Zvaigznītes 2"</t>
  </si>
  <si>
    <t>Nomainīts jumta segums Taurupes pašvaldībai piederošai ēkai "Zvaigznītes 2"</t>
  </si>
  <si>
    <t>3.2.104</t>
  </si>
  <si>
    <t>Aderkašu kapsētas kapličas būvniecība</t>
  </si>
  <si>
    <t xml:space="preserve">Izveidota Aderkašu kapsētas kapliča </t>
  </si>
  <si>
    <t>3.2.105</t>
  </si>
  <si>
    <t>Ielu apgaismojuma pārbūves darbi saskaņā ar AS Latvenergo demontētajiem gaisvadu balstiem.</t>
  </si>
  <si>
    <t xml:space="preserve">Izstrādāta projekta dokumentācija un izbūvēts apgaismojums ielās, kur AS Latvenergo demontē gaisvadu EPL balstus:
1. Pārogres, Jaunā gatvēs un Jumpravas, Pureņu, Magoņu ielās, Ogrē;
2. Anemoņu, Kallu, Lavandu, Kamēliju un Piparmētru ielās, Ogrē;
3. Akmeņu, Kaijas Krastmalas, Jura Alunāna, Urgas un Pērses ielās Ogrē;
4. Vidzemes ielā, Ogrē;
5. Vidzemes ielā, Aizkraukles ielā,  Lielvārdes ielā,  1.Maija gatvē, Akmeņu ielā, Ķeguma ielā, Daugavmalas ielā, Rotas ielā, Daugavpils ielā Ogrē;
</t>
  </si>
  <si>
    <t>PA Ogres Namsaimnieks</t>
  </si>
  <si>
    <t>3.2.106</t>
  </si>
  <si>
    <t>Trotuāru un veloceliņu rekonstrukcija</t>
  </si>
  <si>
    <t>04.510010 Autotransports (ceļu būvniecībai un remontiem)</t>
  </si>
  <si>
    <t>Izstrādāta projekta dokumentācija un izbūvēti trotuāri un veloceliņi</t>
  </si>
  <si>
    <t>3.2.107</t>
  </si>
  <si>
    <t>Gājēju trotuāra un apgaismojuma izbūve Vidzemes ielā</t>
  </si>
  <si>
    <t>Izstrādāta projekta dokumentācija un izbūvēts gājēju trotuārs un ielas apgaismojums Vidzemes ielā</t>
  </si>
  <si>
    <t>3.2.108</t>
  </si>
  <si>
    <t>Kultūras centra stāvlaukuma pārbūve</t>
  </si>
  <si>
    <t>Izstrādāta projekta dokumentācija un atjaunots stāvlaukuma segums pie Ogres kultūras centra Brīvības ielā 15, Ogrē, Ogres novadā.</t>
  </si>
  <si>
    <t>3.2.109</t>
  </si>
  <si>
    <t>Lietus ūdens kanalizācijas ierīkošana un uzturēšana</t>
  </si>
  <si>
    <t>Izstrādāta projekta dokumentācija un izbūvēti lietus kanalizācijas pievadi Mālkalnes ielā 15, Mālkalnes ielā 31;29;33, atjaunots ceļa grāvis Rietumu ielā.</t>
  </si>
  <si>
    <t>NĪPN</t>
  </si>
  <si>
    <t>3.2.110</t>
  </si>
  <si>
    <t xml:space="preserve">Izbūvēta pirmā kārta Ciemupes ciema koplietošanas meliorācijas pārbūve. </t>
  </si>
  <si>
    <t>3.2.111</t>
  </si>
  <si>
    <t>Digitālā mērlatas izbūve palienes ielā 4, Ogrē</t>
  </si>
  <si>
    <t>Izbūvēta digitālā mērlata Palienes ielā 4, Ogrē</t>
  </si>
  <si>
    <t>3.2.112</t>
  </si>
  <si>
    <t>Ceļa uz Smiltāju kapiem būvniecība</t>
  </si>
  <si>
    <t>SIA Rīgas Meži</t>
  </si>
  <si>
    <t>Izveidota jauna nobrauktuve un apgaismots gājēju celiņš no Tīnūžu ceļa piekļuvei Kompleksa slēpošanas trases Strata laukumam, Dubkalnu ūdenskrātuvei un pārējai kompleksa teritorijai.</t>
  </si>
  <si>
    <t xml:space="preserve">Ogres un Ikšķiles novadu pašvaldību aģentūra
Tūrisma, sporta un atpūtas kompleksa 
ZILIE KALNI
 attīstības aģentūra
</t>
  </si>
  <si>
    <t>3.2.113</t>
  </si>
  <si>
    <t>Dabas parka "Ogres zilie kalni" piebraucamā ceļa Apiņu ielā – rekonstrukciju</t>
  </si>
  <si>
    <t>Izveidots ceļš ar asfalta segumu un gājēju/velo ceļš</t>
  </si>
  <si>
    <t>3.2.114</t>
  </si>
  <si>
    <t>Vecā aizsargdambja pārbūve un jauna aizsargmola būvniecība</t>
  </si>
  <si>
    <t>_04.2103</t>
  </si>
  <si>
    <t>Novērsts plūdu un krasta erozijas riska apdraudējums Ogres pilsētas teritorijā, veicot vecā aizsargdambja pārbūvi un jauna aizsargmola (straumvirzes) būvniecību pie Ogres upes ietekas Daugavā</t>
  </si>
  <si>
    <t>3.2.115</t>
  </si>
  <si>
    <t>Grants ceļu bez cietā seguma posmu pārbūve Ogres novadā" II kārta</t>
  </si>
  <si>
    <t>_04.51007</t>
  </si>
  <si>
    <t>Veikta grants ceļu pārbūve</t>
  </si>
  <si>
    <t>3.2.116</t>
  </si>
  <si>
    <t>Ēkas Parka ielā 1, Ogrē siltināšana un rekonstrukcija, pielāgojot pirmsskolas izglītības iestādes vajadzībām</t>
  </si>
  <si>
    <t>_05.30010</t>
  </si>
  <si>
    <t>3.2.117</t>
  </si>
  <si>
    <t>Autostāvvietas projektēšana, būvniecība un būvuzraudzība pie PII Parka 1, Ogrē</t>
  </si>
  <si>
    <t>_04.51013</t>
  </si>
  <si>
    <t>Uzbūvēta autostāvvieta  pie PII Parka 1, Ogrē</t>
  </si>
  <si>
    <t>3.2.118</t>
  </si>
  <si>
    <t>Mazozolu ceļa 7206 Pērles - Lāči posma remonts</t>
  </si>
  <si>
    <t>_04.51014</t>
  </si>
  <si>
    <t>Izremontēts Mazozolu ceļa 7206 Pērles - Lāči posms</t>
  </si>
  <si>
    <t>3.2.119</t>
  </si>
  <si>
    <t>Vides pieejamības nodrošināšana Ogres pilsētas pazemes pārejā zem sliežu ceļa</t>
  </si>
  <si>
    <t>06.60011</t>
  </si>
  <si>
    <t>Nodrošināta vides pieejamība Ogres pilsētas pazemes pārejā zem sliežu ceļa</t>
  </si>
  <si>
    <t>3.2.120</t>
  </si>
  <si>
    <t>Veckaupiņu attīrīšanas iekārtu nožogošana</t>
  </si>
  <si>
    <t>_05.1001</t>
  </si>
  <si>
    <t>Iežogotas Veckaupiņu attīrīšanas iekārtas</t>
  </si>
  <si>
    <t>3.2.121</t>
  </si>
  <si>
    <t>Laivu piestātnes, autostāvvietas būvniecība Ziedu ielā 4, Ogrē</t>
  </si>
  <si>
    <t>Izbūvēta laivu piestātne un auto stāvvieta Ogrē, Ziedu ielā 4</t>
  </si>
  <si>
    <t>Ogres namsaimnieks</t>
  </si>
  <si>
    <t>3.2.122</t>
  </si>
  <si>
    <t>Domes kāpņu projektēšana</t>
  </si>
  <si>
    <t>06.2001 Teritoriju attīstība ( projektēšanai ).</t>
  </si>
  <si>
    <t>Izstrādāts tehniskais projekts</t>
  </si>
  <si>
    <t>3.2.123</t>
  </si>
  <si>
    <t>Domes kāpņu pārbūve</t>
  </si>
  <si>
    <t>Veikta novada domes ēkas kāpņu pārbūve</t>
  </si>
  <si>
    <t>3.2.124</t>
  </si>
  <si>
    <t>Divu gājēju ceļu gar Ogres upes labo krastu projektēšana un topogrāfija</t>
  </si>
  <si>
    <t>Izstrādāts tehniskais projekts un topogrāfija</t>
  </si>
  <si>
    <t>3.2.125</t>
  </si>
  <si>
    <t>Skursteņa remonts dzīv. mājā Kastaņas un Medņi un logu nomaiņa Madlienas pagasta pašvaldībai piederošos 5 dzīvokļos</t>
  </si>
  <si>
    <t>Veikts skursteņa remonts dzīv. mājā Kastaņas un Medņi un logu nomaiņa Madlienas pagasta pašvaldībai piederošos 5 dzīvokļos</t>
  </si>
  <si>
    <t>3.2.126</t>
  </si>
  <si>
    <t>Dzīvojamās mājas "Liepas" jumta remonts, Kalnlāses-sienas remonts, "Gundegas" skursteņu pārmūrēšana</t>
  </si>
  <si>
    <t>P/A "Rosme"</t>
  </si>
  <si>
    <t>3.2.127</t>
  </si>
  <si>
    <t>Meņģeles pagasta pārvalde</t>
  </si>
  <si>
    <t>3.2.128</t>
  </si>
  <si>
    <t>Ķeipenes pagasta ūdenstorņa remonts</t>
  </si>
  <si>
    <t>Veikts Ķeipenes ūdens torņa remonts</t>
  </si>
  <si>
    <t>2017</t>
  </si>
  <si>
    <t>P/A Rosme</t>
  </si>
  <si>
    <t>3.2.129</t>
  </si>
  <si>
    <t xml:space="preserve">Rekultivēt nerekultivētās sadzīves atkritumu izgāztuves un degradētās teritorijas </t>
  </si>
  <si>
    <t>2.3.1. Rekultivēt nerekultivētās sadzīves atkritumu izgāztuves un degradētās teritorijas</t>
  </si>
  <si>
    <t xml:space="preserve">Rekultivētas nerekultivētās sadzīves atkritumu izgāztuves un degradētās teritorijas </t>
  </si>
  <si>
    <t>Pagastu pārvaldes</t>
  </si>
  <si>
    <t>3.2.130</t>
  </si>
  <si>
    <t xml:space="preserve">Ierīkot apgaismojumu slēpošanas trases posmam no trases sākuma Ikšķilē, (aplis 2.3km) </t>
  </si>
  <si>
    <t xml:space="preserve">Ierīkots apgaismojums slēpošanas trases posmam no trases sākuma Ikšķilē, (aplis 2.3km) </t>
  </si>
  <si>
    <t>3.2.131</t>
  </si>
  <si>
    <t>Ierīkot elektrības apgādes kabeli un transformatoru plānotajiem aktīvās atpūtas laukumiem un daudzfunkcionālajam tūrisma informācijas un sporta centram pie Dubkalnu ūdenskrātuves</t>
  </si>
  <si>
    <t>01.83013</t>
  </si>
  <si>
    <t>Ierīkots elektrības apgādes kabeli un transformatoru plānotajiem aktīvās atpūtas laukumiem un daudzfunkcionālajam tūrisma informācijas un sporta centram pie Dubkalnu ūdenskrātuves</t>
  </si>
  <si>
    <t>3.2.132</t>
  </si>
  <si>
    <t>Veicināt suņu pastaigu laukumu izveidi Ogrē, ārpus dabas parka.</t>
  </si>
  <si>
    <t>Suņu pastaigu laukuma izveidi Ogrē, ārpus dabas parka.</t>
  </si>
  <si>
    <t>3.2.133</t>
  </si>
  <si>
    <t xml:space="preserve">Veicināt frisbijgolfa takas izveidi ārpus slēpošanas trases un DP teritorijas Ikšķiles tuvumā. </t>
  </si>
  <si>
    <t xml:space="preserve">Frisbijgolfa takas izveide ārpus slēpošanas trases un DP teritorijas Ikšķiles tuvumā. </t>
  </si>
  <si>
    <t>3.2.134</t>
  </si>
  <si>
    <t xml:space="preserve">Uzsākt tūrisma informācijas punkta izveidi pie slēpošanas trases sākuma Ogrē. Moduļu tipa koka konstrukcijas ēka (platība ~100 m2) ar kafejnīcu, publisku WC, sporta inventāra nomu. </t>
  </si>
  <si>
    <t xml:space="preserve">Uzsākta tūrisma informācijas punkta izveidi pie slēpošanas trases sākuma Ogrē. Moduļu tipa koka konstrukcijas ēka (platība ~100 m2) ar kafejnīcu, publisku WC, sporta inventāra nomu. </t>
  </si>
  <si>
    <t>3.2.135</t>
  </si>
  <si>
    <t>Automašīnu stāvvieta 35 automašīnām</t>
  </si>
  <si>
    <t>3.2.136</t>
  </si>
  <si>
    <t>Nekustamo īpašumu nodaļa</t>
  </si>
  <si>
    <t>3.2.137</t>
  </si>
  <si>
    <t>Zemes iegāde Bērzu aleja 6B, Ogre (gājēju celiņš 326.12 m2)  pēc kadastrālās vērtības.</t>
  </si>
  <si>
    <t>Veikta zemes iegāde Bērzu aleja 6B, Ogre (gājēju celiņš 326.12 m2)  pēc kadastrālās vērtības.</t>
  </si>
  <si>
    <t>3.2.138</t>
  </si>
  <si>
    <t>3.2.139</t>
  </si>
  <si>
    <t>Nekustamā īpašuma atsavināšana sabiedriskām vajadzībām - tuneļu būvniecībai Kalna prospektā 6, Ogrē, Ogres nov., uz kura atrodas vienstāvu administratīvā ēka ar jumta izbūvi.</t>
  </si>
  <si>
    <t>Veikt nekustamā īpašuma atsavināšana sabiedriskām vajadzībām - tuneļu būvniecībai Kalna prospektā 6, Ogrē, Ogres nov., uz kura atrodas vienstāvu administratīvā ēka ar jumta izbūvi.</t>
  </si>
  <si>
    <t>3.2.140</t>
  </si>
  <si>
    <t>Zemes iegāde Turkalnes iela 2, Ogre (88 m2) pēc kadastrālās vērtības.</t>
  </si>
  <si>
    <t>Veikta zemes iegāde Turkalnes iela 2, Ogre (88 m2) pēc kadastrālās vērtības.</t>
  </si>
  <si>
    <t>3.2.141</t>
  </si>
  <si>
    <t>Pašvaldībai sabiedriskām vajadzībām - ceļu būvei un uzturēšanai Brīvības iela 127; 127A un Stirnu iela 31A</t>
  </si>
  <si>
    <t>Veikta zemes atsavināšana pašvaldībai sabiedriskām vajadzībām - ceļu būvei un uzturēšanai Brīvības iela 127; 127A un Stirnu iela 31A</t>
  </si>
  <si>
    <t>3.2.142</t>
  </si>
  <si>
    <t>Pašvaldībai sabiedriskām vajadzībām - ceļu būvei un uzturēšanai Brīvības ielā 85, Ogrē (kad. Nr. 74010010440) aptuvenā platība 77m2, Rūpnieku ielā 4a, Ogrē (kad. Nr. 74010010927) aptuvenā platība 66m2</t>
  </si>
  <si>
    <t>Veikta zemes atsavināšana pašvaldībai sabiedriskām vajadzībām - ceļu būvei un uzturēšanai Brīvības ielā 85, Ogrē (kad. Nr. 74010010440) aptuvenā platība 77m2, Rūpnieku ielā 4a, Ogrē (kad. Nr. 74010010927) aptuvenā platība 66m2</t>
  </si>
  <si>
    <t>3.2.143</t>
  </si>
  <si>
    <t>Trīs apļu Kalna pr. un mūzikas skolas stāvlaukuma projektēšana</t>
  </si>
  <si>
    <t>06.2001 Teritoriju attīstība (projektēšanai)</t>
  </si>
  <si>
    <t>Veikta trīs apļu Kalna pr. un mūzikas skolas stāvlaukuma projektēšana</t>
  </si>
  <si>
    <t>3.2.144</t>
  </si>
  <si>
    <t>3.2.145</t>
  </si>
  <si>
    <t>3.2.146</t>
  </si>
  <si>
    <t>Egļu ielas projektēšana un pārbūve</t>
  </si>
  <si>
    <t>3.2.147</t>
  </si>
  <si>
    <t>Komunikāciju tilta pārbūve</t>
  </si>
  <si>
    <t>Veikta esošā komunikāciju tilta renovācija un pielāgošana drošai gājeju plūsmas lietošanai</t>
  </si>
  <si>
    <t>3.2.148</t>
  </si>
  <si>
    <t>Satiksmes drošības uzlabošana pie Ogres novada sporta centra un stadiona</t>
  </si>
  <si>
    <t>Veikta satiksmes drošības uzlabošana pie Ogres novada sporta centra un stadiona (gājēju pāreja pie stadiona, sakartots velo un gājēju celiņš Skolas ielā un vismaz 2 norādes zīmes uz stadionu.</t>
  </si>
  <si>
    <t>Ogres novada sporta centrs</t>
  </si>
  <si>
    <t>3.2.149.</t>
  </si>
  <si>
    <t>Publiski pieejamās ūdens tūristu apmetnes vietas drošības un vides pieejamības pakalpojumu paaugstināšana Ogresgala pagastā</t>
  </si>
  <si>
    <t>Latvijas vides aizsardzības fonds</t>
  </si>
  <si>
    <t>Labiekārtota publiski pieejamā teritorija</t>
  </si>
  <si>
    <t>3.2.150.</t>
  </si>
  <si>
    <t xml:space="preserve">Aktīvā tūrisma infrastruktūras attīstība Rīgas ielā 45, Ogrē. </t>
  </si>
  <si>
    <t>3. VTP Sabiedrības iesaistīšana infrastruktūras attīstībā</t>
  </si>
  <si>
    <t>3.3.1</t>
  </si>
  <si>
    <t>3. ilgtermiņa prioritāte - VIDI SAUDZĒJOŠA INFRASTRUKTŪRA</t>
  </si>
  <si>
    <t>Pašvaldības budžeta līdzekļi</t>
  </si>
  <si>
    <t>Pašvaldības ņemtie kredītlīdzekļi</t>
  </si>
  <si>
    <t>Eiropas Savienības un cits ārējais finansējums</t>
  </si>
  <si>
    <t>Valsts finansējums</t>
  </si>
  <si>
    <t>cits finansējums</t>
  </si>
  <si>
    <t>3.1.1. Organizēt ikgadēju projektu konkursu vietējo iniciatīvu atbalstam apkārtējās vides labiekārtošanā</t>
  </si>
  <si>
    <t>4. ilgtermiņa prioritāte - KONKURĒTSPĒJĪGA IZGLĪTĪBA UN SPORTS</t>
  </si>
  <si>
    <t>KONKURĒTSPĒJĪGA IZGLĪTĪBA UN SPORTS</t>
  </si>
  <si>
    <t>1. VTP Racionāla izglītības procesa pārvalde</t>
  </si>
  <si>
    <t>4.1.1</t>
  </si>
  <si>
    <t>"Uzstādīti 2 rotaļu moduļi VPII
„Dzīpariņš”</t>
  </si>
  <si>
    <t>1.1.6. Racionāli izmantot esošo izglītības iestāžu infrastruktūru</t>
  </si>
  <si>
    <t xml:space="preserve"> 09.10003 PII "Dzīpariņš" </t>
  </si>
  <si>
    <t>Uzstādīti 2 rotaļu moduļi VPII "Dzīpariņš"</t>
  </si>
  <si>
    <t>VPII "Dzīpariņš"</t>
  </si>
  <si>
    <t>4.1.2</t>
  </si>
  <si>
    <t xml:space="preserve">5 smilšu kastu ar iebetonētiem pamatiem atjaunošana VPII „Strautiņš”
</t>
  </si>
  <si>
    <t xml:space="preserve">     09.10007 PII "Strautiņš"     </t>
  </si>
  <si>
    <t>Atjaunotas 5 smilšu kastes ar iebetonētiem pamatiem VPII "Taurenītis"</t>
  </si>
  <si>
    <t>VPII "Strautiņš"</t>
  </si>
  <si>
    <t>4.1.3</t>
  </si>
  <si>
    <t>Izveidota apgaismojuma sistēma VPII "Taurenītis"</t>
  </si>
  <si>
    <t>09.10009 PII "Taurenītis"</t>
  </si>
  <si>
    <t>VPII "Taurenītis"</t>
  </si>
  <si>
    <t>4.1.4</t>
  </si>
  <si>
    <t xml:space="preserve">Radītas 3 nojumes VPII „Zelta sietiņš”
</t>
  </si>
  <si>
    <t xml:space="preserve"> 09.10004 PII "Zelta sietiņš" </t>
  </si>
  <si>
    <t>VPII "Zelta Sietiņš"</t>
  </si>
  <si>
    <t>4.1.5</t>
  </si>
  <si>
    <t xml:space="preserve">VPII „Zelta sietiņš” attīstības centra izveide bērniem ar speciālās izglītības vajadzībām
</t>
  </si>
  <si>
    <t xml:space="preserve">Izveidots attīstības centrs  bērniem ar speciālās izglītības vajadzībām VPII „Zelta sietiņš"
</t>
  </si>
  <si>
    <t>4.1.6</t>
  </si>
  <si>
    <t>Izbūvētas 2 nojumes VPII „Riekstiņš”</t>
  </si>
  <si>
    <t xml:space="preserve">  09.10008 PII "Riekstiņš"  </t>
  </si>
  <si>
    <t>VPII "Riekstiņš"</t>
  </si>
  <si>
    <t>4.1.7</t>
  </si>
  <si>
    <t>IT tehnoloģiju pilnveide VPII Dzīpariņš- interaktīvās tāfeles iegāde</t>
  </si>
  <si>
    <t>1.3.2. Integrēt informācijas un komunikāciju tehnoloģijas (IKT) izglītības procesā</t>
  </si>
  <si>
    <t>Iegādāta interaktīvā tāfele</t>
  </si>
  <si>
    <t>4.1.8</t>
  </si>
  <si>
    <t>„Blaumaņu” ēkas telpu pielāgošana Suntažu vidusskolas internāta vajadzībām</t>
  </si>
  <si>
    <t>1.1.2. Veikt izglītības iestāžu optimizāciju, nodrošinot izglītības pieejamību un kvalitāti</t>
  </si>
  <si>
    <t>09.21908 Suntažu vidusskola</t>
  </si>
  <si>
    <t>Izremontētas un labiekārtotas teplas 6-10 bērnu internāta nodrošināšanai. Pieslēgta ēka Suntažos esošajai siltumtrasei, lai nodrošinātu centrālo apkuri.</t>
  </si>
  <si>
    <t>Suntažu vidusskola</t>
  </si>
  <si>
    <t>2. VTP Mūsdienu prasībām atbilstoša izglītības un sporta infrastruktūra</t>
  </si>
  <si>
    <t>4.2.1</t>
  </si>
  <si>
    <t>VPII „Ābelīte”  galvenās ieejas un āra kāpņu atjaunošana</t>
  </si>
  <si>
    <t>2.2.3. Sakārtot un labiekārtot izglītības iestāžu teritorijas</t>
  </si>
  <si>
    <t>09.10006 PII "Ābelīte"</t>
  </si>
  <si>
    <t>Veikta VPII „Ābelīte”  galvenās ieejas un āra kāpņu atjaunošana</t>
  </si>
  <si>
    <t>VPII "Ābelīte"</t>
  </si>
  <si>
    <t>4.2.2</t>
  </si>
  <si>
    <t>2.1.1. Paaugstināt izglītības iestāžu energoefektivitāti</t>
  </si>
  <si>
    <t>4.2.3</t>
  </si>
  <si>
    <t xml:space="preserve">Nomainīts sporta laukuma
segums VPII "Ābelīte"
</t>
  </si>
  <si>
    <t>2.1.3. Pilnveidot izglītības iestāžu sporta bāzes</t>
  </si>
  <si>
    <t xml:space="preserve"> 09.21903 Jaunogres vidusskola </t>
  </si>
  <si>
    <t>Jaunogres vidusskola</t>
  </si>
  <si>
    <t>4.2.5</t>
  </si>
  <si>
    <t>Daļējs Jaunogres vidusskolas sākumskolas ēkas otrā korpusa un pārejas kosmētiskais remonts gaiteņos, klasēs, ēdnīcā un sporta zālē</t>
  </si>
  <si>
    <t>2.1.2. Renovēt un rekonstruēt izglītības iestāžu ēkas</t>
  </si>
  <si>
    <t>Veikts daļējs Jaunogres vidusskolas sākumskolas ēkas otrā korpusa un pārejas kosmētiskais remonts gaiteņos, klasēs, ēdnīcā un sporta zālē</t>
  </si>
  <si>
    <t>4.2.6</t>
  </si>
  <si>
    <t>Veikti kāpņu telpu pakāpienu, telpu kosmētiskie remonti un kāpņu margu nomaiņa Jaunogres vidusskolā</t>
  </si>
  <si>
    <t>4.2.7</t>
  </si>
  <si>
    <t>Jaunogres vidusskolas stadiona rekonstrukcija un teritorijas daļēja labiekārtošana</t>
  </si>
  <si>
    <t>Veikta jaunogres vidusskolas stadiona rekonstrukcija un teritorijas daļēja labiekārtošana</t>
  </si>
  <si>
    <t>4.2.8</t>
  </si>
  <si>
    <t>Sakārtota izglītības iestādes teritorija, atjaunojot celiņus, žogu, vārtus un apstādījumus, kā arī ierīkojot apgaismojumu</t>
  </si>
  <si>
    <t>4.2.9</t>
  </si>
  <si>
    <t>Nodrošinātas iespējas trauksmes gadījumā apziņot visus par radušos situāciju Ogres 1.vidusskolā</t>
  </si>
  <si>
    <t>2.2.4. Uzlabot drošību visās izglītības iestādēs</t>
  </si>
  <si>
    <t>4.2.10</t>
  </si>
  <si>
    <t>Uzstādītas ugunsdrošas durvis Jaunogres vidusskolas galvenās ēkas visos stāvos</t>
  </si>
  <si>
    <t>4.2.11</t>
  </si>
  <si>
    <t>Basketbola skolas sporta zāles kosmētiskais remonts</t>
  </si>
  <si>
    <t>09.5102 Basketbola skola</t>
  </si>
  <si>
    <t>Basketbola skola</t>
  </si>
  <si>
    <t>4.2.12</t>
  </si>
  <si>
    <t>Pārbūvēts sporta laukums un uzstādīts aprīkojums VPII „Cīrulītis”</t>
  </si>
  <si>
    <t xml:space="preserve"> 09.10002 PII "Cīrulītis" </t>
  </si>
  <si>
    <t>Veikta  sporta laukuma pārbūve un uzstādīts aprīkojums VPII „Cīrulītis”</t>
  </si>
  <si>
    <t>VPII "Cīrulītis"</t>
  </si>
  <si>
    <t>4.2.13</t>
  </si>
  <si>
    <t>Veikts grupu virtuvju remonts VPII  „Dzīpariņš”</t>
  </si>
  <si>
    <t>2.2.2. Atjaunot izglītības iestāžu sanitāro mezglu un ēdināšanas blokus un aprīkojumu</t>
  </si>
  <si>
    <t>4.2.14</t>
  </si>
  <si>
    <t>Siltum- regulējamu radiatoru maiņa Kārļa Kažociņa Madlienas mūzikas un mākslas skolas mūzikas klasēs</t>
  </si>
  <si>
    <t>2.2.1. Sakārtot izglītības iestāžu un sporta objektu inženiertehnisko tīklu un palīgtelpu tehnisko stāvokli</t>
  </si>
  <si>
    <t>09.5106 Madlienas mūzikas un mākslas skola</t>
  </si>
  <si>
    <t>Veikta siltum- regulējamu radiatoru maiņa Kārļa Kažociņa Madlienas mūzikas un mākslas skolas mūzikas klasēs</t>
  </si>
  <si>
    <t>Kārļa Kažociņa Madlienas mūzikas un mākslas skola</t>
  </si>
  <si>
    <t>4.2.15</t>
  </si>
  <si>
    <t>Ķeipenes VPII „Saulīte” nodrošinātas iespējas trauksmes gadījumā apziņot visus par radušos situāciju</t>
  </si>
  <si>
    <t>09.10011 Ķeipenes VPII Saulīte</t>
  </si>
  <si>
    <t>Ķeipenes VPII "Saulīte"</t>
  </si>
  <si>
    <t>4.2.16</t>
  </si>
  <si>
    <t>Ķeipenes VPII Saulīte mazbērnu grupas telpu atjaunošana</t>
  </si>
  <si>
    <t>Veikta Ķeipenes VPII Saulīte mazbērnu grupas telpu atjaunošana</t>
  </si>
  <si>
    <t>4.2.17</t>
  </si>
  <si>
    <t>Uzstādīti jauni laukuma elementi (smilšu kaste ar vāku, „pakāpienu čūska”, nojume, mašīna, galds ar krēsliem) Ķeipenes VPII „Saulīte”</t>
  </si>
  <si>
    <t>4.2.18</t>
  </si>
  <si>
    <t>Veikta Ķeipenes pamatskolas energoefektivitātes paaugstināšana</t>
  </si>
  <si>
    <t>09.21905 Ķeipenes pamatskola</t>
  </si>
  <si>
    <t>Ķeipenes pamatskola</t>
  </si>
  <si>
    <t>4.2.19</t>
  </si>
  <si>
    <t xml:space="preserve">Ķeipenes pamatskolas virtuves un skolēnu ieejas uz garderobi āra lieveņu jumtiņu atjaunošana </t>
  </si>
  <si>
    <t xml:space="preserve">Veikta Ķeipenes pamatskolas virtuves un skolēnu ieejas uz garderobi āra lieveņu jumtiņu atjaunošana </t>
  </si>
  <si>
    <t>4.2.20</t>
  </si>
  <si>
    <t xml:space="preserve">Nodrošinātas iespējas trauksmes gadījumā apziņot visus par radušos situāciju </t>
  </si>
  <si>
    <t>4.2.21</t>
  </si>
  <si>
    <t xml:space="preserve">Veikts kosmētiskais remonts Ķeipenes pamatskolas telpās (otrā stāva koridorā, kabinetos, bijušajās internāta telpās)
</t>
  </si>
  <si>
    <t>4.2.22</t>
  </si>
  <si>
    <t xml:space="preserve">Renovēts Ķeipenes
pamatskolas sporta laukums
</t>
  </si>
  <si>
    <t>4.2.23</t>
  </si>
  <si>
    <t xml:space="preserve">Nosiltināti Madlienas vidusskolas
Krapes filiāles ēkas 3.stāva griesti,
nomainīti 2.stāva logi
</t>
  </si>
  <si>
    <t>09.21906 Madlienas vidusskola</t>
  </si>
  <si>
    <t>Madlienas vidusskola (Krapes filiāle)</t>
  </si>
  <si>
    <t>4.2.24</t>
  </si>
  <si>
    <t xml:space="preserve">Nomainītas grīdas Madlienas vidusskolas Jaunā korpusa 1. stāva mācību telpās un kosmētiski izremontēts 1 stāva foajē
</t>
  </si>
  <si>
    <t>Madlienas vidusskola</t>
  </si>
  <si>
    <t>4.2.25</t>
  </si>
  <si>
    <t>Veikta Madlienas vidusskolas sporta kompleksa rekonstrukcija (nomainīts grīdas segums sporta zālē, veikts kosmētiskais remonts sporta zālē, foajē, sanitārajos mezglos un sporta ģērbtuvēs, rekonstruēti sanitārie mezgli)</t>
  </si>
  <si>
    <t>4.2.26</t>
  </si>
  <si>
    <t xml:space="preserve">Ierīkota centrālapkures sistēma ar granulu apkuri Madlienas vidusskolas Krapes filiālē
</t>
  </si>
  <si>
    <t>4.2.27</t>
  </si>
  <si>
    <t xml:space="preserve">Apkures sistēmas un kanalizācijas maģistrālo zaru nomaiņa Madlienas vidusskolā(sākumskola) un kosmētiskais remonts 5 mācību telpās
</t>
  </si>
  <si>
    <t>Samazinās savu laiku nokalpojušo aplures un kanalizācijas avāriju risks izglītības iestādes ēkā,tiek likvidētas problēmas savienojot veco ar jauno nelielu remontdarbu rezultātā</t>
  </si>
  <si>
    <t>4.2.28</t>
  </si>
  <si>
    <t xml:space="preserve">Renovēta ventilācijas sistēma Madlienas vidusskolas mācību korpusā
</t>
  </si>
  <si>
    <t>Skolā ir izveidota sanitāri -higiēniskajām normām atbilstoša ventilācijas sistēma</t>
  </si>
  <si>
    <t>4.2.29</t>
  </si>
  <si>
    <t xml:space="preserve">Atjaunota Madlienas vidusskolas virtuve un ēdnīca, veicot telpu kosmētisko remontu un iegādājoties
jaunas virtuves mēbeles
</t>
  </si>
  <si>
    <t>4.2.30</t>
  </si>
  <si>
    <t xml:space="preserve">Madlienas vidusskolas lietusūdeņu novades sistēmas izveidošana pie sporta un mācību korpusiem
</t>
  </si>
  <si>
    <t>Netiek izskaloti ēkas pamati,zem grīdām neuzkrājas lietusūdens, mitrums nenonāk ēkas pamatos un nebojā infrastruktūru</t>
  </si>
  <si>
    <t>4.2.31</t>
  </si>
  <si>
    <t>Piemērotas  akustikas nodrošināšana Ogres Mūzikas skolas ikdienas darbā</t>
  </si>
  <si>
    <t xml:space="preserve"> 09.5103 Ogres mūzikas skola </t>
  </si>
  <si>
    <t>Nodrošināta piemērota akustika Ogres Mūzikas skolas ikdienas darbā</t>
  </si>
  <si>
    <t>Ogres Mūzikas skola</t>
  </si>
  <si>
    <t>4.2.32</t>
  </si>
  <si>
    <t>Daudzfunkcionā lās piebūves – deju, orķestru, zāles izbūve Ogres Mūzikas skolai</t>
  </si>
  <si>
    <t>Uzbūvēta daudzfunkcionālā piebūve – deju, orķestru, zāles izbūve Ogres Mūzikas skolai</t>
  </si>
  <si>
    <t>4.2.33</t>
  </si>
  <si>
    <t>Veikts elektroinstalāciju remonts Ogres Mūzikas skolā (izremontētas elektroenerģija s strāvas sadales, nomainīti apgaismojuma ķermeņi, sazemētas rozetes)</t>
  </si>
  <si>
    <t>4.2.34</t>
  </si>
  <si>
    <t xml:space="preserve">Velosipēdu stāvvietas ierīkošana Ogres
sākumskolā (Ogrē, Meža pr. 14/1
</t>
  </si>
  <si>
    <t>09.211 Sākumskolas (ISCED-97 1.līmenis)</t>
  </si>
  <si>
    <t xml:space="preserve"> Veikta velosipēdu stāvvietas ierīkošana Ogres
sākumskolā (Ogrē, Meža pr. 14/1
</t>
  </si>
  <si>
    <t>Ogres sākumskola</t>
  </si>
  <si>
    <t>4.2.35</t>
  </si>
  <si>
    <t>09.21904 Ogresgala pamatskola</t>
  </si>
  <si>
    <t>Ogresgala pamatskola</t>
  </si>
  <si>
    <t>4.2.36</t>
  </si>
  <si>
    <t>Iegādāts autobuss Ogresgala pamatskolai</t>
  </si>
  <si>
    <t>2.3.1. Uzlabot visu izglītības iestāžu audzēkņu pārvadājumus ar sabiedrisko transportu vai pašvaldības autobusiem</t>
  </si>
  <si>
    <t>4.2.37</t>
  </si>
  <si>
    <t>Atjaunots Ogres Valsts ģimnāzijas siltummezgls un karstā ūdens apgādes sistēma</t>
  </si>
  <si>
    <t>09.21902 Ogres ģimnāzija</t>
  </si>
  <si>
    <t>Ogres valsts ģimnāzija</t>
  </si>
  <si>
    <t>4.2.38</t>
  </si>
  <si>
    <t>Rekonstruēta Ogres Valsts ģimnāzijas ūdensapgādes sistēma</t>
  </si>
  <si>
    <t>4.2.39</t>
  </si>
  <si>
    <t>Paplašināts Ogres Valsts ģimnāzijas stāvlaukums un veikta komunālo pievadu rekonstrukcija</t>
  </si>
  <si>
    <t>4.2.40</t>
  </si>
  <si>
    <t>Ierīkota ventilācijas sistēma Ogres Valsts ģimnāzijā</t>
  </si>
  <si>
    <t>4.2.41</t>
  </si>
  <si>
    <t xml:space="preserve">Izveidota rotaļu laukuma sporta zona ar gumijotu
iesegumu VPII „Riekstiņš”
</t>
  </si>
  <si>
    <t>4.2.42</t>
  </si>
  <si>
    <t>Rekonstruēts un labiekārtots sporta laukums VPII „Saulīte”</t>
  </si>
  <si>
    <t xml:space="preserve">   09.10005 PII "Saulīte"   </t>
  </si>
  <si>
    <t>Iegūts plašāks sporta laukums pirmsskolas vecuma bērniem. Iespēja dažādot un pilnveidot sporta aktivitātes. Kvalitatīvs aprīkojums mazina traumu iespēju. Uzlabojas sporta laukuma vizuālais noformējums.</t>
  </si>
  <si>
    <t>VPII "Saulīte"</t>
  </si>
  <si>
    <t>4.2.43</t>
  </si>
  <si>
    <t xml:space="preserve">Uzstādītas jaunas skatītāju sēdvietas lieliem sporta pasākumiem (abos tribīņu galos līdz 100 vietām)
</t>
  </si>
  <si>
    <t>09.5101 Sporta centrs</t>
  </si>
  <si>
    <t>Ogres novada Sporta Centrs</t>
  </si>
  <si>
    <t>4.2.44</t>
  </si>
  <si>
    <t xml:space="preserve">Uzstādīta sadalošā siena ar automātiku, radot iespēju sporta spēļu laukuma pārdalīšanai, tādejādi uzlabojot treniņa iespējas
</t>
  </si>
  <si>
    <t>4.2.45</t>
  </si>
  <si>
    <t xml:space="preserve">Nojaukta esošā un izbūvēta jauna informācijas siena pie ieejas stadionā, atjaunota ietve, uzstādīti informācijas paneļi
</t>
  </si>
  <si>
    <t>4.2.46</t>
  </si>
  <si>
    <t xml:space="preserve">Renovēts Ogres novada Sporta centra stadionā
esošais universālais sporta spēļu laukums
</t>
  </si>
  <si>
    <t>4.2.47</t>
  </si>
  <si>
    <t xml:space="preserve">Trešā pludmales volejbola laukuma izveidošana un visu laukumu norobežošana
</t>
  </si>
  <si>
    <t xml:space="preserve">Veikta trešā pludmales volejbola laukuma izveidošana un visu laukumu norobežošana
</t>
  </si>
  <si>
    <t>4.2.48</t>
  </si>
  <si>
    <t>4.2.49</t>
  </si>
  <si>
    <t xml:space="preserve">Asfaltbetona seguma rekonstrukcija Ogres novada Sporta centra stadiona teritorijā (Ogrē, Skolas ielā 21)
</t>
  </si>
  <si>
    <t xml:space="preserve">Veikta asfaltbetona seguma rekonstrukcija Ogres novada Sporta centra stadiona teritorijā (Ogrē, Skolas ielā 21)
</t>
  </si>
  <si>
    <t>4.2.50</t>
  </si>
  <si>
    <t xml:space="preserve">Video novērošanas sistēmas piegāde un uzstādīšana
</t>
  </si>
  <si>
    <t xml:space="preserve">Veikt video novērošanas sistēmas piegāde un uzstādīšana Ogres novada sporta centrā
</t>
  </si>
  <si>
    <t>4.2.51</t>
  </si>
  <si>
    <t>VPII „Sprīdītis” rotaļlaukumu apgaismošana</t>
  </si>
  <si>
    <t xml:space="preserve">    09.10001 PII "Sprīdītis"    </t>
  </si>
  <si>
    <t>Veikta VPII „Sprīdītis” rotaļlaukumu apgaismošana</t>
  </si>
  <si>
    <t>VPII "Sprīdītis"</t>
  </si>
  <si>
    <t>4.2.52</t>
  </si>
  <si>
    <t xml:space="preserve">Veikta VPII „Sprīdītis” iebraucamā ceļa, saimnieciskā laukuma un pastaigu celiņu seguma nomaiņa 326 m2 platībā
</t>
  </si>
  <si>
    <t>4.2.53</t>
  </si>
  <si>
    <t xml:space="preserve">Izveidota lietus ūdens novadīšanas sistēma VPII „Strautiņš” </t>
  </si>
  <si>
    <t>4.2.54</t>
  </si>
  <si>
    <t xml:space="preserve">Veikta Suntažu internātpamatskolas – rehabilitācijas centra ēkas siltināšana
</t>
  </si>
  <si>
    <t>09.21910 Suntažu internātpamatskola</t>
  </si>
  <si>
    <t>Suntažu internātpamatskola</t>
  </si>
  <si>
    <t>4.2.55</t>
  </si>
  <si>
    <t>Veikts Suntažu vidusskolas jaunās skolas 1.stāva grīdas remonts</t>
  </si>
  <si>
    <t>4.2.56</t>
  </si>
  <si>
    <t>Ierīkota bērnu ratiņu novietne Suntažu vidusskolas „Suntiņos”</t>
  </si>
  <si>
    <t>Suntažu vidusskolas „Suntiņi”</t>
  </si>
  <si>
    <t>4.2.57</t>
  </si>
  <si>
    <t>Veikts Suntažu vidusskolas sanitāro mezglu remonts</t>
  </si>
  <si>
    <t>4.2.58</t>
  </si>
  <si>
    <t xml:space="preserve">Veikts Suntažu vidusskolas jaunās skolas kāpņu telpu remonts
</t>
  </si>
  <si>
    <t>Veikts Suntažu vidusskolas jaunās skolas kāpņu telpu remonts</t>
  </si>
  <si>
    <t>4.2.59</t>
  </si>
  <si>
    <t>Atjaunots Suntažu vidusskolas sporta laukums</t>
  </si>
  <si>
    <t>4.2.60</t>
  </si>
  <si>
    <t xml:space="preserve">Ierīkota centrālapkures sistēma Suntažu vidusskolas zēnu mājturības un tehnoloģiju kabinetā
</t>
  </si>
  <si>
    <t>Ierīkota centrālapkures sistēma Suntažu vidusskolas zēnu mājturības un tehnoloģiju kabinetā</t>
  </si>
  <si>
    <t>4.2.61</t>
  </si>
  <si>
    <t xml:space="preserve">Veikta elektro- apgaismojuma nomaiņa Suntažu vidusskolas Lauberes filiāles mācību telpās
</t>
  </si>
  <si>
    <t>Veikta elektro- apgaismojuma nomaiņa Suntažu vidusskolas Lauberes filiāles mācību telpās</t>
  </si>
  <si>
    <t>4.2.62</t>
  </si>
  <si>
    <t xml:space="preserve">Veikts Suntažu vidusskolas virtuves bloka kosmētiskais remonts, iegādātas mēbeles un inventārs
</t>
  </si>
  <si>
    <t>Veikts Suntažu vidusskolas virtuves bloka kosmētiskais remonts, iegādātas mēbeles un inventārs</t>
  </si>
  <si>
    <t>4.2.63</t>
  </si>
  <si>
    <t xml:space="preserve">Suntažu vidusskolas ieeja pielāgota cilvēkiem ar kustību
traucējumiem, veikta kāpņu rekonstrukcija
</t>
  </si>
  <si>
    <t>2.3.2. Uzlabot izglītības iestāžu un sporta objektu pieejamību cilvēkiem ar funkcionāliem traucējumiem</t>
  </si>
  <si>
    <t>Suntažu vidusskolas ieeja pielāgota cilvēkiem ar kustību</t>
  </si>
  <si>
    <t>4.2.64</t>
  </si>
  <si>
    <t>Vingrošanas zāles remonts VPII „Taurenītis”</t>
  </si>
  <si>
    <t>Veikts vingrošanas zāles remonts VPII „Taurenītis”</t>
  </si>
  <si>
    <t>4.2.65</t>
  </si>
  <si>
    <t>VPII „Taurenītis” virtuves bloka kosmētiskais remonts, mēbeļu un inventāra iegāde</t>
  </si>
  <si>
    <t>Veikts VPII „Taurenītis” virtuves bloka kosmētiskais remonts, iegādātas mēbeles un inventārs</t>
  </si>
  <si>
    <t>4.2.66</t>
  </si>
  <si>
    <t xml:space="preserve">Izveidota lietus ūdeņu novadīšanas sistēma VPII „Taurenītis”
</t>
  </si>
  <si>
    <t>4.2.67</t>
  </si>
  <si>
    <t xml:space="preserve">Madlienas VPII „Taurenītis” autostāvvietas izveidošana
</t>
  </si>
  <si>
    <t>Izveidota Madlienas VPII „Taurenītis” autostāvvieta</t>
  </si>
  <si>
    <t>4.2.68</t>
  </si>
  <si>
    <t>Taurupes pamatskolas katlumājā ievietots katls (100KW) ar mazāku jaudu</t>
  </si>
  <si>
    <t>09.21907 Taurupes pamatskola</t>
  </si>
  <si>
    <t>Uzstādīts apkures katls ar 100kW jaudu</t>
  </si>
  <si>
    <t>Taurupes pamatskola</t>
  </si>
  <si>
    <t>4.2.69</t>
  </si>
  <si>
    <t xml:space="preserve">Taurupes pamatskolas ēkas vecās siltumapgādes daļēja demontāža un jaunās sistēmas izveide, uzstādot jaunas caurules, radiatorus, siltumapgādes mezglus
</t>
  </si>
  <si>
    <t>Paaugstināta energoefektivitāte, novērsti avāriju draudi</t>
  </si>
  <si>
    <t>Taurupes pamatskola, Taurupes pagasta pārvalde</t>
  </si>
  <si>
    <t>4.2.70</t>
  </si>
  <si>
    <t xml:space="preserve">Taurupes pamatskolas Mazozolu filiāles logu un galvenās ieejas durvju nomaiņa, sienu siltināšana ēdamzālē, katlumājas rekonstrukcija, centrālās apkures sistēmas rekonstrukcija pirmsskolas
</t>
  </si>
  <si>
    <t>Veikta Taurupes pamatskolas Mazozolu filiāles logu un galvenās ieejas durvju nomaiņa, sienu siltināšana ēdamzālē, katlumājas rekonstrukcija, centrālās apkures sistēmas rekonstrukcija pirmsskolas</t>
  </si>
  <si>
    <t>Taurupes pamatskola (Mazozolu filiāle)</t>
  </si>
  <si>
    <t>4.2.71</t>
  </si>
  <si>
    <t>Veikta grīdas seguma nomaiņa 200 m2 platībā Taurupes pamatskolā</t>
  </si>
  <si>
    <t>Nomainīts grīdas segums 300m2 platībā</t>
  </si>
  <si>
    <t>4.2.72</t>
  </si>
  <si>
    <t xml:space="preserve">Veikta grīdas seguma nomaiņa 200 m2 platībā Taurupes pamatskolas Mazozolu filiālē
</t>
  </si>
  <si>
    <t>Nomainīts grīdas segums 200m2 platībā</t>
  </si>
  <si>
    <t>4.2.73</t>
  </si>
  <si>
    <t>Veikta grīdas seguma nomaiņa 300 m2 platībā
Taurupes pamatskolas Meņģeles filiālē</t>
  </si>
  <si>
    <t>Taurupes pamatskola (Meņģeles filiāle)</t>
  </si>
  <si>
    <t>4.2.74</t>
  </si>
  <si>
    <t>Ierīkotas garderobes Taurupes pamatskolas Mazozolu
filiālē</t>
  </si>
  <si>
    <t>4.2.75</t>
  </si>
  <si>
    <t xml:space="preserve">Atjaunota sporta zāle Taurupes pamatskolā
</t>
  </si>
  <si>
    <t xml:space="preserve">Taurupes pamatskola </t>
  </si>
  <si>
    <t>4.2.76</t>
  </si>
  <si>
    <t xml:space="preserve">Veikta elektro- instalācijas nomaiņa Taurupes pamatskolas ēdināšanas blokā, izveidota ventilācija visām telpām, veikta virtuves, noliktavu un mazgāšanas telpu renovācija, ēdamzāles remonts
</t>
  </si>
  <si>
    <t>4.2.77</t>
  </si>
  <si>
    <t xml:space="preserve">Atjaunots celiņa segums skolas Taurupes pamatskolas Mazozolu filiāles piegulošajā teritorijā
</t>
  </si>
  <si>
    <t>4.2.78</t>
  </si>
  <si>
    <t xml:space="preserve">VPII „Zelta sietiņš” sporta laukumā uzstādīts mūsdienīgs funkcionāls aprīkojums
</t>
  </si>
  <si>
    <t xml:space="preserve">Uzstādīts mūsdienīgs funkcionāls aprīkojums VPII „Zelta sietiņš” sporta laukumā
</t>
  </si>
  <si>
    <t>4.2.79</t>
  </si>
  <si>
    <t>Lietus ūdens kanalizācijas tīklu pārbūve un teritorijas labiekārtošana PII "Cīrulītis"</t>
  </si>
  <si>
    <t>Veikta  PII "Cīrulītis" lietus ūdens kanalizācijas tīklu pārbūve un teritorijas labiekārtošana</t>
  </si>
  <si>
    <t>4.2.80</t>
  </si>
  <si>
    <t>Konstrukciju nostiprināšana pagrabā PII "Dzīpariņš"</t>
  </si>
  <si>
    <t>Veikta konstrukciju nostiprināšana pagrabā PII "Dzīpariņš"</t>
  </si>
  <si>
    <t>4.2.81</t>
  </si>
  <si>
    <t>Apkures sistēmas un ūdensvada remonta siltināšana PII "Dzīpariņš"</t>
  </si>
  <si>
    <t>4.2.82</t>
  </si>
  <si>
    <t>Apsardzes sistēmas ierīkošana PII "Dzīpariņš"</t>
  </si>
  <si>
    <t>Ierīkota apsardzes sistēma PII "Dzīpariņš"</t>
  </si>
  <si>
    <t>4.2.83</t>
  </si>
  <si>
    <t>Lietus kanalizācijas projekta izstrāde PII "Dzīpariņš"</t>
  </si>
  <si>
    <t>Veikta lietus kanalizācijas projekta izstrāde PII "Dzīpariņš"</t>
  </si>
  <si>
    <t>4.2.84</t>
  </si>
  <si>
    <t>Žoga uzstādīšana PII "Zelta sietiņš"</t>
  </si>
  <si>
    <t>Uzstādīti 180 metri žoga PII "Zelta sietiņš"</t>
  </si>
  <si>
    <t>4.2.85</t>
  </si>
  <si>
    <t>Ēkas tehniskā apsekošana PII "Saulīte"</t>
  </si>
  <si>
    <t>4.2.86</t>
  </si>
  <si>
    <t>2. stāva garderobes remonts  PII "Saulīte"</t>
  </si>
  <si>
    <t>Drošības palielināšana, plaisu likvidēšana. Mūsdienu prasībam atbilstošas vizuālā un tehniskā aprīkojuma uzstādīšana telpā.</t>
  </si>
  <si>
    <t>4.2.87</t>
  </si>
  <si>
    <t>2. stāva grupas remonts  PII "Saulīte"</t>
  </si>
  <si>
    <t>4.2.88</t>
  </si>
  <si>
    <t>Gājēju celiņu remonts, lietus ūdens kanalizācijas sistēmas rekonstrukcijas projektēšana  PII "Saulīte"</t>
  </si>
  <si>
    <t>4.2.89</t>
  </si>
  <si>
    <t>Celiņu bruģēšana PII "Ābelīte"</t>
  </si>
  <si>
    <t>Veikta celiņu bruģēšana PII "Ābelīte"</t>
  </si>
  <si>
    <t>4.2.90</t>
  </si>
  <si>
    <t>Ēkas fasādes un pieguļošo konstrukciju atjaunošana PII "Ābelīte"</t>
  </si>
  <si>
    <t>Veikta ēkas fasādes un pieguļošo konstrukciju atjaunošana PII "Ābelīte"</t>
  </si>
  <si>
    <t>4.2.91</t>
  </si>
  <si>
    <t>Zāles atjaunošana (telpa Nr.40) PII "Ābelīte"</t>
  </si>
  <si>
    <t>Veikta sporta zāles atjaunošana (telpa Nr.40) PII "Ābelīte"</t>
  </si>
  <si>
    <t>4.2.92</t>
  </si>
  <si>
    <t>Ēkas tehniskā apsekošana PII "Ābelīte"</t>
  </si>
  <si>
    <t>Veikta ēkas tehniskā apsekošana PII "Ābelīte"</t>
  </si>
  <si>
    <t>4.2.93</t>
  </si>
  <si>
    <t>Mutiskās trauksmes izziņošanas sistēmas uzstādīšana PII "Ābelīte"</t>
  </si>
  <si>
    <t>Veikta mutiskās trauksmes izziņošanas sistēmas uzstādīšana PII "Ābelīte"</t>
  </si>
  <si>
    <t>4.2.94</t>
  </si>
  <si>
    <t>Jaunas apkalpošanas zonas un virtuves aprīkošana ar nepieciešamajiem pamatlīdzekļiem Ogres 1. vidusskolā</t>
  </si>
  <si>
    <t>09.21901 Ogres 1.vidusskola</t>
  </si>
  <si>
    <t>Veikta jaunas apkalpošanas zonas un virtuves aprīkošana ar nepieciešamajiem pamatlīdzekļiem Ogres 1. vidusskolā</t>
  </si>
  <si>
    <t>Ogres 1.vidusskola</t>
  </si>
  <si>
    <t>4.2.95</t>
  </si>
  <si>
    <t>Pagrabstāva telpu grupas atjaunošana Ogres Valsts ģimnāzijā</t>
  </si>
  <si>
    <t>Veikta pagrabstāva telpu grupas atjaunošana Ogres Valsts ģimnāzijā</t>
  </si>
  <si>
    <t>4.2.96</t>
  </si>
  <si>
    <t>Apsardzes sistēmas  Ogres valsts ģimnāzijā</t>
  </si>
  <si>
    <t>Veikta apsardzes sistēmas uzstādīšana Ogres valsts ģimnāzijā</t>
  </si>
  <si>
    <t>4.2.97</t>
  </si>
  <si>
    <t>Ugunsaizsardzības sistēmas uzstādīšanas remonts Ogres Valsts ģimnāzijā</t>
  </si>
  <si>
    <t>Veikts ugunsaizsardzības sistēmas uzstādīšanas remonts Ogres Valsts ģimnāzijā</t>
  </si>
  <si>
    <t>4.2.98</t>
  </si>
  <si>
    <t>Projekta izstrāde (pagraba konstrukciju nostiprināšana, lietus kanalizācijas izbūve un labiekārtošana, pagraba ventilācijas sistēma)Jaunogres  sākumskolai</t>
  </si>
  <si>
    <t>Veikta projekta izstrāde (pagraba konstrukciju nostiprināšana, lietus kanalizācijas izbūve un labiekārtošana, pagraba ventilācijas sistēma) Jaunogres  sākumskolai</t>
  </si>
  <si>
    <t>4.2.99</t>
  </si>
  <si>
    <t>Kāpņu remonts vidusskolas ēkā</t>
  </si>
  <si>
    <t>Veikts kāpņu remonts Jaunogres vidusskolas ēkā</t>
  </si>
  <si>
    <t>4.2.100</t>
  </si>
  <si>
    <t xml:space="preserve">Gājēju celiņa izbūve vidusskolas pagalmā no stadiona puses </t>
  </si>
  <si>
    <t xml:space="preserve">Veikta gājēju celiņa izbūve Jaunogres vidusskolas pagalmā no stadiona puses </t>
  </si>
  <si>
    <t>4.2.101</t>
  </si>
  <si>
    <t>4.2.102</t>
  </si>
  <si>
    <t>Ēkas pamatu un cokola mitruma hidroizolācija un lietus ūdens novadīšana pilsētas tīklos Ogres mākslas skolā</t>
  </si>
  <si>
    <t>09.5104 Ogres mākslas skola</t>
  </si>
  <si>
    <t>Veikta Ogres Mākslas skolas ēkas pamatu un cokola mitruma hidroizolācija un lietus ūdens novadīšana pilsētas tīklos</t>
  </si>
  <si>
    <t>Ogres mākslas skola</t>
  </si>
  <si>
    <t>4.2.103</t>
  </si>
  <si>
    <t xml:space="preserve">Ēku pārbaude un atzinuma sagatavošana par publisko ēku ekspluatācijas pārbaudi Skolas ielā 12, Skolas ielā 21, Jaunogres pr.2 </t>
  </si>
  <si>
    <t xml:space="preserve">Veikta Ēku pārbaude un atzinuma sagatavošana par publisko ēku ekspluatācijas pārbaudi Skolas ielā 12, Skolas ielā 21, Jaunogres pr.2 </t>
  </si>
  <si>
    <t>4.2.104</t>
  </si>
  <si>
    <t>Elektroinstalācijas remonts Jaunogres pr.2</t>
  </si>
  <si>
    <t>Veikts elektroinstalācijas remonts Jaunogres pr.2</t>
  </si>
  <si>
    <t>4.2.105</t>
  </si>
  <si>
    <t>Grīdas seguma atjaunošana sporta zālē Skolas ielā 12</t>
  </si>
  <si>
    <t>Atjaunots grīdas segums sporta zālē Skolas ielā 12</t>
  </si>
  <si>
    <t>4.2.106</t>
  </si>
  <si>
    <t>Administratīvās ēkas projekta izstrāde un topogrāfijas veikšana Jaunogres pr.2</t>
  </si>
  <si>
    <t>Veikta administratīvās ēkas projekta izstrāde un topogrāfijas veikšana Jaunogres pr.2</t>
  </si>
  <si>
    <t>4.2.107</t>
  </si>
  <si>
    <t>Skrejceļa seguma virskārtas atjaunošana</t>
  </si>
  <si>
    <t>Atjaunota skrejceļa virskārta</t>
  </si>
  <si>
    <t>4.2.108</t>
  </si>
  <si>
    <t>Noliktavas remonts, ūdens sistēmas renovācija ēdnīcas mezglā (sanitāro normu ievērošanas nodrošināšana) Madlienas vsk</t>
  </si>
  <si>
    <t>Veikts noliktavas remonts, ūdens sistēmas renovācija ēdnīcas mezglā (sanitāro normu ievērošanas nodrošināšana) Madlienas vsk</t>
  </si>
  <si>
    <t>4.2.109</t>
  </si>
  <si>
    <t>Zemējuma kontūru ierīkošana pēc projekta Madlienas vsk, Krapes filiālē</t>
  </si>
  <si>
    <t>Veikta zemējuma kontūru ierīkošana pēc projekta Madlienas vsk, Krapes filiālē</t>
  </si>
  <si>
    <t>4.2.110</t>
  </si>
  <si>
    <t>Degvielas konteineru maiņa Madlienas vidusskolas Krapes filiālē</t>
  </si>
  <si>
    <t>4.2.111</t>
  </si>
  <si>
    <t>Ķeipenes pamatskolas saimniecības šķūņa demontāža</t>
  </si>
  <si>
    <t>Veikta Ķeipenes pamatskolas saimniecības šķūņa demontāža</t>
  </si>
  <si>
    <t>4.2.112</t>
  </si>
  <si>
    <t>Ogres Mākslas skolas ēkas lietus ūdens tekņu un rensteļu remonts nomaiņa</t>
  </si>
  <si>
    <t>Veikts Ogres Mākslas skolas ēkas lietus ūdens tekņu un rensteļu remonts, nomaiņa</t>
  </si>
  <si>
    <t>4.2.113</t>
  </si>
  <si>
    <t>Lietus ūdens kanalizācijas sistēmas atjaunošanai,ēkas pamatu atjaunošanai, pastiprināšanai, siltināšanai un iekšējo nesošo bojāto sienu konstrukciju atjaunošanai Suntažu internātvidusskolā</t>
  </si>
  <si>
    <t>Veikta lietus ūdens kanalizācijas sistēmas atjaunošanai,ēkas pamatu atjaunošanai, pastiprināšanai, siltināšanai un iekšējo nesošo bojāto sienu konstrukciju atjaunošanai Suntažu internātvidusskolā</t>
  </si>
  <si>
    <t>4.2.114</t>
  </si>
  <si>
    <t>Bruģa ieklāšana PII "Strautiņš" teritorijā</t>
  </si>
  <si>
    <t>Veikta bruģa ieklāšana PII "Strautiņš" teritorijā</t>
  </si>
  <si>
    <t>4.2.115</t>
  </si>
  <si>
    <t>Ogres 1 vsk. stāvlaukuma izbūve</t>
  </si>
  <si>
    <t>4.2.116</t>
  </si>
  <si>
    <t>Ogres mūzikas skolas stāvlaukuma izbūve</t>
  </si>
  <si>
    <t>Veikta Ogres mūzikas skolas stāvlaukuma izbūve</t>
  </si>
  <si>
    <t>4.2.117</t>
  </si>
  <si>
    <t>Gaismekļu nomaiņa uz energoefektīviem VPII "Sprīdītis"</t>
  </si>
  <si>
    <t>Veikta gaismekļu nomaiņa uz energoefektīviem VPII "Sprīdītis"</t>
  </si>
  <si>
    <t>4.2.118</t>
  </si>
  <si>
    <t>4.2.119</t>
  </si>
  <si>
    <t>Metodiskā kabineta remonts, kura viena puse tiks pielāgota silto smilšu terapijai un otrā korpusa lielā gaiteņa remonts VPII "Cīrulītis"</t>
  </si>
  <si>
    <t>Veikts metodiskā kabineta remonts, kura viena puse tiks pielāgota silto smilšu terapijai un otrā korpusa lielā gaiteņa remonts VPII "Cīrulītis"</t>
  </si>
  <si>
    <t>4.2.120</t>
  </si>
  <si>
    <t>7., 9. grupiņas telpas, remonts VPII "Dzīpariņš"</t>
  </si>
  <si>
    <t>Izremontētas 7., 9. grupiņas telpas, VPII "Dzīpariņš"</t>
  </si>
  <si>
    <t>4.2.121</t>
  </si>
  <si>
    <t>Virtuves kompleksa elektroapgādes remonta un ārējā zemējuma izbūve VPII "Dzīpariņš"</t>
  </si>
  <si>
    <t>Veikta virtuves kompleksa elektroapgādes remonta un ārējā zemējuma izbūve VPII "Dzīpariņš"</t>
  </si>
  <si>
    <t>4.2.122</t>
  </si>
  <si>
    <t>2 grupu remonts un signalizācijas sistēmas izveide VPII "Zelta Sietiņš"</t>
  </si>
  <si>
    <t>4.2.123</t>
  </si>
  <si>
    <t>Apsardzes sistēmas uzstādīšana un sīkie remontdarbi</t>
  </si>
  <si>
    <t>4.2.124</t>
  </si>
  <si>
    <t>Ēkas sienu plaisu likvidēšana</t>
  </si>
  <si>
    <t>Likvidētas plaisas ēkas sienās</t>
  </si>
  <si>
    <t>4.2.125</t>
  </si>
  <si>
    <t>Medicīnas kabineta palīgtelpas remonts VPII "Ābelīte"</t>
  </si>
  <si>
    <t>Veikts medicīnas kabineta palīgtelpas remonts VPII "Ābelīte"</t>
  </si>
  <si>
    <t>4.2.126</t>
  </si>
  <si>
    <t>Nojumes atjaunošana VPII "Ābelīte"</t>
  </si>
  <si>
    <t>Veikta nojumes atjaunošana VPII "Ābelīte"</t>
  </si>
  <si>
    <t>4.2.127</t>
  </si>
  <si>
    <t>Grīdas remonts, kosmētiskais remonts, durvju nomaiņa 5. un 6. grupas garderobē, saimniecības pārzines kabineta remonts VPII "Strautiņš"</t>
  </si>
  <si>
    <t>Veikts grīdas remonts, kosmētiskais remonts, durvju nomaiņa 5. un 6. grupas garderobē, saimniecības pārzines kabineta remonts VPII "Strautiņš"</t>
  </si>
  <si>
    <t>4.2.128</t>
  </si>
  <si>
    <t>2. korpusa trīs WC remontam (zēnu tualetes) Ogres 1.vsk</t>
  </si>
  <si>
    <t>Izremontētas 2. korpusa trīs WC (zēnu tualetes) Ogres 1.vsk</t>
  </si>
  <si>
    <t>4.2.129</t>
  </si>
  <si>
    <t>1406. kab. remonts (skaņu izolējošas sienas izveidošana mūzikas kabinetā) Ogres 1.vsk</t>
  </si>
  <si>
    <t>Veikts 1406. kab. remonts (skaņu izolējošas sienas izveidošana mūzikas kabinetā) Ogres 1.vsk</t>
  </si>
  <si>
    <t>4.2.130</t>
  </si>
  <si>
    <t>1306. kab. remonts (skaņu izolējošas sienas izveidošana datorkabinetā) Ogres 1.vsk</t>
  </si>
  <si>
    <t>Veikts 1306. kab. remonts (skaņu izolējošas sienas izveidošana datorkabinetā) Ogres 1.vsk</t>
  </si>
  <si>
    <t>4.2.131</t>
  </si>
  <si>
    <t>Ogres valsts ģimnāzijas Telpu (Nr.221, 313, 315, 316) kārtējais remonts</t>
  </si>
  <si>
    <t>Veikts Ogres valsts ģimnāzijas Telpu (Nr.221, 313, 315, 316) kārtējais remonts</t>
  </si>
  <si>
    <t>4.2.132</t>
  </si>
  <si>
    <t>Direktora kab.pārbūve Jaunogres vidusskolā</t>
  </si>
  <si>
    <t>Veikta direktora kab.pārbūve Jaunogres vidusskolā</t>
  </si>
  <si>
    <t>4.2.133</t>
  </si>
  <si>
    <t>Apsardzes sistēmas uzstādīšana  Jaunogres vidusskolā</t>
  </si>
  <si>
    <t>Veikta apsardzes sistēmas uzstādīšana  Jaunogres vidusskolā</t>
  </si>
  <si>
    <t>4.2.134</t>
  </si>
  <si>
    <t>Videonovērošanas sistēmas uzstādīšana  Jaunogres vidusskolā</t>
  </si>
  <si>
    <t>Veikta videonovērošanas sistēmas uzstādīšana  Jaunogres vidusskolā</t>
  </si>
  <si>
    <t>4.2.135</t>
  </si>
  <si>
    <t>Pārējie remontdarbi  Jaunogres vidusskolā</t>
  </si>
  <si>
    <t>4.2.136</t>
  </si>
  <si>
    <t>Gājēju celiņa remonts  Jaunogres vidusskolas sākumskolā</t>
  </si>
  <si>
    <t>Veikts gājēju celiņa remonts  Jaunogres vidusskolas sākumskolā</t>
  </si>
  <si>
    <t>4.2.137</t>
  </si>
  <si>
    <t>Kanalizācijas stāvvada remonts Ogres sākumskolā</t>
  </si>
  <si>
    <t>Veikts kanalizācijas stāvvada remonts Ogres sākumskolā</t>
  </si>
  <si>
    <t>4.2.138</t>
  </si>
  <si>
    <t>4.2.139</t>
  </si>
  <si>
    <t>Logu nomaiņa, ieejas kāpņu remonts Ogresgala pamatskolā</t>
  </si>
  <si>
    <t>Veikta logu nomaiņa, ieejas kāpņu remonts Ogresgala pamatskolā</t>
  </si>
  <si>
    <t>4.2.140</t>
  </si>
  <si>
    <t>1. stāva tualešu remonts, visu durvju nomaiņa mūzikas skolā</t>
  </si>
  <si>
    <t>Veikta Mūzikas skolas 1. stāva tualešu remonts un visu durvju nomaiņa</t>
  </si>
  <si>
    <t>4.2.141</t>
  </si>
  <si>
    <t>Ogres mākslas skolas kāpņu kosmētiskais remonts</t>
  </si>
  <si>
    <t>Veikts Ogres mākslas skolas kāpņu kosmētiskais remonts</t>
  </si>
  <si>
    <t>4.2.142</t>
  </si>
  <si>
    <t>2.stāva telpu elektroinstalācijas remonts Basketbola skolā</t>
  </si>
  <si>
    <t>4.2.143</t>
  </si>
  <si>
    <t>Telpu kosmētiskais remonts-foajē, koridors, sporta zālē. Ārdurvju nomaiņa Basketbola skolā</t>
  </si>
  <si>
    <t>Veikts telpu kosmētiskais remonts-foajē, koridors, sporta zālē. Ārdurvju nomaiņa Basketbola skolā</t>
  </si>
  <si>
    <t>4.2.144</t>
  </si>
  <si>
    <t>Gājēju tuneļa izveidošana Skolas ielā 21 (Sporta centrs)</t>
  </si>
  <si>
    <t>Izveidots gājēju tunelis Skolas ielā 21 (Sporta centrs)</t>
  </si>
  <si>
    <t>4.2.145</t>
  </si>
  <si>
    <t>Elektroinstalācijas remonts Skolas ielā 12  (Sporta centrs</t>
  </si>
  <si>
    <t>4.2.146</t>
  </si>
  <si>
    <t>Krāšņu remonts Madlienas vsk Krapes filiālē</t>
  </si>
  <si>
    <t>Veikts krāšņu remonts Madlienas vsk Krapes filiālē</t>
  </si>
  <si>
    <t>4.2.147</t>
  </si>
  <si>
    <t>Grupu telpu remonts VPII "Taurenītis"</t>
  </si>
  <si>
    <t>Veikts grupu telpu remonts VPII "Taurenītis"</t>
  </si>
  <si>
    <t>4.2.148</t>
  </si>
  <si>
    <t>Ķeipenes pamatskolas remonts (1/3)</t>
  </si>
  <si>
    <t>Veikts Ķeipenes pamatskolas remonts (1/3)</t>
  </si>
  <si>
    <t>4.2.149</t>
  </si>
  <si>
    <t>Vienas grupas grīdas remonts VPII "Saulīte"</t>
  </si>
  <si>
    <t>Veikts vienas grupas grīdas remonts VPII "Saulīte"</t>
  </si>
  <si>
    <t>4.2.150</t>
  </si>
  <si>
    <t>Skolas ēkas "Jaunā skola"atlikušās jumta daļas seguma maiņai</t>
  </si>
  <si>
    <t>Nomainīta atlikusi jumta daļa skolas ēkai "Jaunā skola"</t>
  </si>
  <si>
    <t>4.2.151</t>
  </si>
  <si>
    <t>Suntažu internātpamatskolas pamatu stiprināšana</t>
  </si>
  <si>
    <t>Veikta Suntažu internātpamatskolas pamatu stiprināšana</t>
  </si>
  <si>
    <t>4.2.152</t>
  </si>
  <si>
    <t>Ugunsdzēsības sistēmas uzstādīšana Ogresgala pamatskolā</t>
  </si>
  <si>
    <t>4.2.153</t>
  </si>
  <si>
    <t>4.2.154</t>
  </si>
  <si>
    <t>Ogres sporta centra Stadiona seguma un apgaismojuma atjaunošana un uzlabošana, lai atbilstoši prasībām organizētu valsts un starptautiska mēroga sacensības</t>
  </si>
  <si>
    <t>4.2.155</t>
  </si>
  <si>
    <t>Siltumnīcefekta gāzu emisiju samazināšana Ogres 1.vidusskolā</t>
  </si>
  <si>
    <t>_5250 (05.30012)</t>
  </si>
  <si>
    <t>4.2.156</t>
  </si>
  <si>
    <t>"Ogresgala pamatskolas sporta zāles atjaunošana un modernizēšana Ogres novada iedzīvotāju sportisko aktivitāšu dažādošanai" (LAD)</t>
  </si>
  <si>
    <t>_09.82036</t>
  </si>
  <si>
    <t>Ogresgala pamatskolas sporta zāles atjaunošana un modernizēšana</t>
  </si>
  <si>
    <t>4.2.157</t>
  </si>
  <si>
    <t>4.2.158</t>
  </si>
  <si>
    <t xml:space="preserve">Rotaļu laukuma izveide pie Suntažu bērnu dārza </t>
  </si>
  <si>
    <t>06.60012 Pašvaldību teritoriju labiekārtošana</t>
  </si>
  <si>
    <t>4.2.159</t>
  </si>
  <si>
    <t>4.2.160</t>
  </si>
  <si>
    <t>Energoefektivitātes paaugstināšana Madlienas vidusskolas mācību korpusā</t>
  </si>
  <si>
    <t>4.2.161</t>
  </si>
  <si>
    <t>4.2.162</t>
  </si>
  <si>
    <t>4.2.163</t>
  </si>
  <si>
    <t>Sanitāro mezglu remonts Madlienas vidusskolas 2 un 3 stāvā , mācību korpusā</t>
  </si>
  <si>
    <t>Rekonstruēti sanitārie mezgli skolas 2 un 3 stāvā</t>
  </si>
  <si>
    <t>4.2.164</t>
  </si>
  <si>
    <t>Jumta seguma atjaunošana sākumskolas korpusā,jumta logu rekonstrukcija</t>
  </si>
  <si>
    <t>4.2.165</t>
  </si>
  <si>
    <t>Garderobes rekonstrukcija Madlienas vidusskolas sākumskolas korpusā</t>
  </si>
  <si>
    <t xml:space="preserve"> Rekonstruētas garderobju telpas  sākumskolas korpusā </t>
  </si>
  <si>
    <t>4.2.166</t>
  </si>
  <si>
    <t>Ķeipenes VPII Saulīte vecākās grupas telpu atjaunošana</t>
  </si>
  <si>
    <t>4.2.167</t>
  </si>
  <si>
    <t>4.2.168</t>
  </si>
  <si>
    <t>Mazozolu skolas āra basketbola laukuma rekonstrukcija</t>
  </si>
  <si>
    <t xml:space="preserve">Tiks izveidots mūsdienīgs āra basketbola laukums Mazozolu skolas teritorijā (esošā vietā), kā rezultātā gan skolēniem, gan pagasta iedzīvotājiem būs iespēja pilnvērtīgi nodarboties ar šo sporta veidu </t>
  </si>
  <si>
    <t>4.2.169</t>
  </si>
  <si>
    <t xml:space="preserve"> Mazozolu skolas "Jaunā skola" jumta seguma nomaiņa </t>
  </si>
  <si>
    <t>4.2.170</t>
  </si>
  <si>
    <t>Lietus ūdens noteksistēmas remonts Ogresgala pamatskolā</t>
  </si>
  <si>
    <t xml:space="preserve"> Atjaunotas lietus ūdens noteksistēmas Ogresgala pamatskolā </t>
  </si>
  <si>
    <t>4.2.171</t>
  </si>
  <si>
    <t>Ogresgala pamatskolas ēku apmaļu un pamatu remonts.</t>
  </si>
  <si>
    <t xml:space="preserve"> Atjaunotas Ogresgala pamatskolas ēku apmales un pamati.</t>
  </si>
  <si>
    <t>4.2.172</t>
  </si>
  <si>
    <t xml:space="preserve">VPII Ābelīte Jaunākās grupas tualetes telpas remonts
</t>
  </si>
  <si>
    <t>Izremontēta jaunākās grupas tualetes telpa</t>
  </si>
  <si>
    <t>4.2.173</t>
  </si>
  <si>
    <t>Apkures sistēmas siltumizolācijas nomaiņa</t>
  </si>
  <si>
    <t>Nomainīta apkures sistēmas siltumizolācija</t>
  </si>
  <si>
    <t>4.2.174</t>
  </si>
  <si>
    <t>Veikt apkures sistēmas un ūdensvada nomaiņu iestādes pagrabā.</t>
  </si>
  <si>
    <t>Veikta apkures sistēmas un ūdensvada nomaiņa</t>
  </si>
  <si>
    <t>4.2.175</t>
  </si>
  <si>
    <t>Videokameru uzstādīšana teritorijā 12gb.</t>
  </si>
  <si>
    <t>Uzstādītas 12 video novērošanas kameras</t>
  </si>
  <si>
    <t>4.2.176</t>
  </si>
  <si>
    <t>Ogres mākslas skolas kosmētiskais remonts ēkas 1. un 4.stāvā</t>
  </si>
  <si>
    <t>Veikts Ogres mākslas skolas kosmētiskais remonts ēkas 1. un 4.stāvā</t>
  </si>
  <si>
    <t>4.2.177</t>
  </si>
  <si>
    <t>Ogres mākslas skolas kosmētiskais remonts ēkas 2. un 3.stāvā</t>
  </si>
  <si>
    <t>Veikts Ogres mākslas skolas kosmētiskais remonts ēkas 2. un 3.stāvā</t>
  </si>
  <si>
    <t>4.2.178</t>
  </si>
  <si>
    <t>Ogres Mākslas skolas ēkas tehniskās apsekošanas veikšana</t>
  </si>
  <si>
    <t>Veikta Ogres Mākslas skolas ēkas tehniskā apsekošana</t>
  </si>
  <si>
    <t>4.2.179</t>
  </si>
  <si>
    <t>4.2.180</t>
  </si>
  <si>
    <t xml:space="preserve"> Ogres Mākslas skolas ēkas piebūves arhitektoniskais un tehniskais projekts</t>
  </si>
  <si>
    <t>4.2.181</t>
  </si>
  <si>
    <t>Energoefektīvāku gaismekļu uzstādīšana Basketbola skolā</t>
  </si>
  <si>
    <t>Uzstādīti energoefektīvi gaismekļi</t>
  </si>
  <si>
    <t>4.2.182</t>
  </si>
  <si>
    <t>Suntažu vidusskolas pils ēkas piebraucamā ceļa remonts</t>
  </si>
  <si>
    <t>Veikts Suntažu vidusskolas pils ēkas piebraucamā ceļa remonts</t>
  </si>
  <si>
    <t>4.2.183</t>
  </si>
  <si>
    <t>Gumijotā grīdas seguma iegāde sporta halles grīdas nosegšanai sacensību laikā</t>
  </si>
  <si>
    <t>Iegādāts gumijotais grīdas segums sporta halles grīdas nosegšanai sacensību laikā</t>
  </si>
  <si>
    <t>4.2.184</t>
  </si>
  <si>
    <t>Apgaismojuma nomaiņa un papildināšana Ogres Valsts ģimnāzijas futbola laukumā</t>
  </si>
  <si>
    <t>Nomainīts un papildināts apgaismojums  Ogres Valsts ģimnāzijas futbola laukumā</t>
  </si>
  <si>
    <t>4.2.185</t>
  </si>
  <si>
    <t>Apskaņošanas sistēmas izveidošana Ogres Valsts ģimnāzijas futbola laukumā</t>
  </si>
  <si>
    <t>Izveidota apskaņošanas sistēma Ogres Valsts ģimnāzijas futbola laukumā</t>
  </si>
  <si>
    <t>4.2.186</t>
  </si>
  <si>
    <t>Skatītāju tribīņu jumta izveidošana Ogres Valsts ģimnāzijas futbola laukumā</t>
  </si>
  <si>
    <t>Izveidots Skatītāju tribīņu jumts  Ogres Valsts ģimnāzijas futbola laukumā</t>
  </si>
  <si>
    <t>4.2.187</t>
  </si>
  <si>
    <t>Ogres Valsts ģimnāzijas futbola laukuma seguma atjaunošana, drenāža un pamatnes labošana</t>
  </si>
  <si>
    <t>Atjaunots Ogres Valsts ģimnāzijas futbola laukuma segums, drenāža  un pamatne</t>
  </si>
  <si>
    <t>4.2.188</t>
  </si>
  <si>
    <t>Ogres Valsts ģimnāzijas futbola laukuma teritorijas labiekārtošana un multifunkcionālā laukuma izveide</t>
  </si>
  <si>
    <t>Labiekārtota Ogres Valsts ģimnāzijas futbola laukuma teritorija  un izveidots multifunkcionālais laukums</t>
  </si>
  <si>
    <t>4.2.189</t>
  </si>
  <si>
    <t>Ogres novada sporta centra halles vestibila rekonstrukcijas projekts, rekonstrukcija</t>
  </si>
  <si>
    <t>4.2.190</t>
  </si>
  <si>
    <t>Ogres novada sporta centra garāžu rekonstrukcija</t>
  </si>
  <si>
    <t>Veikta Ogres novada sporta centra garāžu rekonstrukcija</t>
  </si>
  <si>
    <t>4.2.191</t>
  </si>
  <si>
    <t>Ogres novada sporta centra stadiona apsardzes telpas rekonstrukcija</t>
  </si>
  <si>
    <t>4.2.192</t>
  </si>
  <si>
    <t>Ogres novada sporta centra stadiona starta - finiša zonas un tiesnešu un sekretariāta telpas izbūve</t>
  </si>
  <si>
    <t>4.2.193</t>
  </si>
  <si>
    <t>Sporta halles Skolas ielā 21 pagarināšanas projektēšana un pārbūve</t>
  </si>
  <si>
    <t>Pagarināta sporta halle</t>
  </si>
  <si>
    <t>4.2.194</t>
  </si>
  <si>
    <t>Iestādes vadītāja kabineta remonts</t>
  </si>
  <si>
    <t>Izremontēts iestādes vadītāja kabinets</t>
  </si>
  <si>
    <t>4.2.195</t>
  </si>
  <si>
    <t>Bruģētu celiņu  izbūve "VPII Dzīpariņš"</t>
  </si>
  <si>
    <t>Izveidoti bruģēti celiņi VPII teritorijā</t>
  </si>
  <si>
    <t>4.2.196</t>
  </si>
  <si>
    <t xml:space="preserve">5 grupu telpu remonts VPII Dzīpariņš </t>
  </si>
  <si>
    <t>Veikts PVII grupu telpu remonts</t>
  </si>
  <si>
    <t>2019-2021</t>
  </si>
  <si>
    <t>4.2.197</t>
  </si>
  <si>
    <t>Labiekārtot rotaļu un sporta laukumus PII</t>
  </si>
  <si>
    <t>Labiekārtots PVII rotaļu laukums</t>
  </si>
  <si>
    <t>4.2.198</t>
  </si>
  <si>
    <t xml:space="preserve">Izveidotas jaunas rotaļu būves laukumos PVII "Strautiņš" </t>
  </si>
  <si>
    <t>2018-2018</t>
  </si>
  <si>
    <t>4.2.199</t>
  </si>
  <si>
    <t>Sporta laukuma rekonstrukcija un atribūtu atjaunošana</t>
  </si>
  <si>
    <t>Veikta sporta laukuma rekonstrukcija un atribūtu atjaunošana</t>
  </si>
  <si>
    <t>4.2.200</t>
  </si>
  <si>
    <t>Videonovērošanas sistēmas ierīkošana telpās un laukumos</t>
  </si>
  <si>
    <t>Ierīkota video novērošanas sistēma</t>
  </si>
  <si>
    <t>4.2.201</t>
  </si>
  <si>
    <t>8.1.2.SAM "Uzlabot vispārējās izglītības iestāžu mācību vidi Ogres novadā</t>
  </si>
  <si>
    <t>09.82030</t>
  </si>
  <si>
    <t>Uzlabota vispārējās izglītības iestāžu mācību vide</t>
  </si>
  <si>
    <t>4.2.202</t>
  </si>
  <si>
    <t>Jaunogres vidusskolas III etapa būvprojekts</t>
  </si>
  <si>
    <t>09.21903 Jaunogres vidusskola</t>
  </si>
  <si>
    <t>3. VTP Izglītības un sporta pakalpojumu pieejamība un attīstība</t>
  </si>
  <si>
    <t>4.3.1</t>
  </si>
  <si>
    <t xml:space="preserve">Zēnu un meiteņu mājturības kabinetu remonti Jaunogres vidusskolā, uzstādīts moderns aprīkojums
</t>
  </si>
  <si>
    <t>3.2.1. Modernizēt izglītības iestāžu materiāli tehnisko bāzi un pilnveidot aprīkojumu</t>
  </si>
  <si>
    <t xml:space="preserve">Veikti zēnu un meiteņu mājturības kabinetu remonti Jaunogres vidusskolā, uzstādīts moderns aprīkojums
</t>
  </si>
  <si>
    <t>Jaunogres Vidusskola</t>
  </si>
  <si>
    <t>4.3.2</t>
  </si>
  <si>
    <t xml:space="preserve">Kosmētiski izremontēta telpa Madlienas vidusskolas
mājturības un tehnoloģiju kabinetam, iebūvēta mūsdienīga virtuve ar nepieciešamo aprīkojumu, iegādātas virtuves mēbeles, trauki un inventārs
</t>
  </si>
  <si>
    <t>4.3.3</t>
  </si>
  <si>
    <t xml:space="preserve">Kosmētiski izremontēta telpa Madlienas vidusskolas zēnu mājturības un tehnoloģiju darbnīcām, iegādātas mēbeles, kā arī mūsdienīgs un atbilstošs
</t>
  </si>
  <si>
    <t>4.3.4</t>
  </si>
  <si>
    <t xml:space="preserve">Taurupes pamatskolas mājturības un tehnoloģiju kabineta kosmētiskais remonts, iegādāts aprīkojums
</t>
  </si>
  <si>
    <t xml:space="preserve">Veikts Taurupes pamatskolas mājturības un tehnoloģiju kabineta kosmētiskais remonts, iegādāts aprīkojums (8 darba galdi zēnu mājturības kabinetam)
</t>
  </si>
  <si>
    <t>Taurupes Pamatskola</t>
  </si>
  <si>
    <t>4.3.5</t>
  </si>
  <si>
    <t xml:space="preserve"> Atjaunots Ķeipenes pamatskolas āra basketbola laukums </t>
  </si>
  <si>
    <t>4.3.6</t>
  </si>
  <si>
    <t>Atjaunot VPII Saulīte aprīkojumu</t>
  </si>
  <si>
    <t>3.2.3. Pilnveidot aprīkojumu sporta izglītības programmu īstenošanai</t>
  </si>
  <si>
    <t>Atjaunots Ķeipenes VPII Saulīte Aprīkojums</t>
  </si>
  <si>
    <t>4.3.7</t>
  </si>
  <si>
    <t>Flīģeļa iegāde Kārļa Kažociņa Madlienas mūzikas un mākslas skolai (uz skolas 30. jubileju)</t>
  </si>
  <si>
    <t>Skolas zālē ir jauns flīģelis, kuru izmanto gan mūzikas/mākslas skolas, gan vidusskolas pasākumos</t>
  </si>
  <si>
    <t>4.3.8</t>
  </si>
  <si>
    <t>Datoraprīkojuma iegāde</t>
  </si>
  <si>
    <t xml:space="preserve"> Datorklasē uzstādītas jaunas datorprogrammas, iegādāti mūzikas instrumenti, digitālā tāfele, mūzikas atskaņošanas iekārta, jauns printeris,  2 jauni datorkomplekti un portatīvais dators, iegādāti arhīva skapji un mēbeles.  </t>
  </si>
  <si>
    <t>4.3.9</t>
  </si>
  <si>
    <t>Iegādāti 6 portatīvie datori un 4 stacionārie datori Taurupes pamatskolai un tās filiālēm</t>
  </si>
  <si>
    <t>4.3.10</t>
  </si>
  <si>
    <t>Taurupes pamatskolas un tās filiāļu mācību kabinetu labiekārtošana un mācību līdzekļu iegāde</t>
  </si>
  <si>
    <t>Iegādāti datori skolotājiem, mācību līdzekļi pilnīgu apmācības programmas pilnīgas apguves nodrošināšanai, kā arī klašu aprīkojums ar mēbelēm</t>
  </si>
  <si>
    <t>4.3.11</t>
  </si>
  <si>
    <t>Sporta inventāra iegāde Taurupes pagasta vispārējās izglītības iestādēs</t>
  </si>
  <si>
    <t>Iegādāts sporta inventārs</t>
  </si>
  <si>
    <t>4.3.12</t>
  </si>
  <si>
    <t>Bērnu rotaļlaukumu atribūtikas atjaunošana VPII "Ābelīte"</t>
  </si>
  <si>
    <t>Atjaunots bērnu rotaļu laukums</t>
  </si>
  <si>
    <t>4.3.13</t>
  </si>
  <si>
    <t>3.1.2. Nodrošināt speciālo programmu pieejamību pirmsskolas izglītības iestādēs</t>
  </si>
  <si>
    <t>Atrastas papildus telpas speciālo programmu speciālistiem</t>
  </si>
  <si>
    <t>4.3.14</t>
  </si>
  <si>
    <t>Āra inventāra iegāde rotaļlaukuma izveidei- 3.grupiņā</t>
  </si>
  <si>
    <t>Izveidots rotaļlaukums 3.grupiņai</t>
  </si>
  <si>
    <t>4.3.15</t>
  </si>
  <si>
    <t xml:space="preserve">Divstāvīgo gultu nomaiņa VPII Dzīpariņš  -5 grupiņās, atbilstoši MK noteik.Nr.890, 17.09.2013 </t>
  </si>
  <si>
    <t>Nomainītas divstāvīgās gultiņas</t>
  </si>
  <si>
    <t>4.3.16</t>
  </si>
  <si>
    <t>Papildināt sporta laukumā inventāru un ierīkot baskāju taku</t>
  </si>
  <si>
    <t>Papildināts inventārs sporta laukumā  un ierīkota baskāju taka</t>
  </si>
  <si>
    <t>4.3.17</t>
  </si>
  <si>
    <t>Pedagoģiskā procesa nodrošināšanai ieviest kvalitatīvu IKT 5-6 gadīgo grupās</t>
  </si>
  <si>
    <t>Pedagoģiskā procesa nodrošināšanai ieviests kvalitatīvs IKT 5-6 gadīgo grupās</t>
  </si>
  <si>
    <t>4. VTP  Sabiedrības iesaistīšana izglītības procesā</t>
  </si>
  <si>
    <t>4.4.1</t>
  </si>
  <si>
    <t>5. VTP  Jaunatnes politikas īstenošana</t>
  </si>
  <si>
    <t>4.5.1</t>
  </si>
  <si>
    <t>5. ilgtermiņa prioritāte - KVALITATĪVA UN PIEEJAMA KULTŪRVIDE</t>
  </si>
  <si>
    <t>KVALITATĪVA UN PIEEJAMA KULTŪRVIDE</t>
  </si>
  <si>
    <t>1. VTP Efektīva kultūras procesa pārvalde</t>
  </si>
  <si>
    <t>5.1.1</t>
  </si>
  <si>
    <t>2. VTP Moderna kultūras institūciju infrastruktūra</t>
  </si>
  <si>
    <t>5.2.1</t>
  </si>
  <si>
    <t>Ogres centrālās bibliotēkas ēkas projektēšana un būvniecība</t>
  </si>
  <si>
    <t>2.1.1. Uzlabot kultūras institūciju infrastruktūru</t>
  </si>
  <si>
    <t>08.2101 Bibliotēkas</t>
  </si>
  <si>
    <t>Ogres centrālā bibliotēka</t>
  </si>
  <si>
    <t>5.2.2</t>
  </si>
  <si>
    <t>Kultūras centra kāpņu ansambļa pārbūve</t>
  </si>
  <si>
    <t>2.2.1. Sakārtot kultūras iestāžu inženiertehniskos tīklus un palīgtelpas</t>
  </si>
  <si>
    <t>08.2302</t>
  </si>
  <si>
    <t>Veikta kultūras centra ieejas mezgla, kāpņu un autostāvvietas pārbūve, labiekārtota piegulošā teritorija</t>
  </si>
  <si>
    <t>5.2.3</t>
  </si>
  <si>
    <t>Mobilā radošā kvartāla izveide pilsētas vēsturiskajā centrā un kultūras mantojuma saglabāšana</t>
  </si>
  <si>
    <t>2.1.4. Apzināt kultūras piedāvājumu un kultūrvidi degradējošu vides objektus un veikt pasākumus to sakārtošanai</t>
  </si>
  <si>
    <t>_08.290</t>
  </si>
  <si>
    <t>Vienota stila gadatirgu un citu pilsētas svētku noformējuma izveide</t>
  </si>
  <si>
    <t>5.2.4</t>
  </si>
  <si>
    <t>Ogres Kultūras centra Deju zāles renovācijas</t>
  </si>
  <si>
    <t>08.2304 PA"Ogres kultūras centrs"</t>
  </si>
  <si>
    <t>Veikta OKC deju zāles renovācija</t>
  </si>
  <si>
    <t>5.2.5</t>
  </si>
  <si>
    <t>OKC elektrības sistēmas sakārtošana</t>
  </si>
  <si>
    <t>Veikta OKC elektrības sistēmas sakārtošana</t>
  </si>
  <si>
    <t>5.2.6</t>
  </si>
  <si>
    <t>Ūdens ņemšanas vietu projektēšana un ierīkošana  OKC</t>
  </si>
  <si>
    <t>2.2.2. Uzlabot kultūras iestāžu apmeklētāju drošību</t>
  </si>
  <si>
    <t>Izveidotas ūdens ņemšanas vietas OKC</t>
  </si>
  <si>
    <t>5.2.7</t>
  </si>
  <si>
    <t>Ķeipenes kinostacijas rekonstrukcija</t>
  </si>
  <si>
    <t xml:space="preserve">2.1.3. Atjaunot pašvaldības īpašumā un valdījumā esošos kultūras pieminekļus  </t>
  </si>
  <si>
    <t>08.2303</t>
  </si>
  <si>
    <t>ELFLA</t>
  </si>
  <si>
    <t>Kultūr -vēsturiskā mantojuma pieejamība (kultūr -tūrisms), ēkas jumta seguma maiņa, siltināšana, kosmētiskais remonts, ēkas pamatu drenāžas izveidošana</t>
  </si>
  <si>
    <t>5.2.8</t>
  </si>
  <si>
    <t xml:space="preserve">Taurupes pagasta tautas nama energo-
efektivitātes paaugstināšana (iekšējo siltumtīklu sakārtošana)
</t>
  </si>
  <si>
    <t>2.1.2. Paaugstināt kultūras objektu energoefektivitāti</t>
  </si>
  <si>
    <t xml:space="preserve"> Svarīgi </t>
  </si>
  <si>
    <t>08.2301 Kultūras centri - tautas nami</t>
  </si>
  <si>
    <t>5.2.9</t>
  </si>
  <si>
    <t>Ogres novada kultūras centra ēkas Baltās zāles rekonstrukcija</t>
  </si>
  <si>
    <t>2.2.4. Nodrošināt pašvaldības kultūras objektu pieejamību cilvēkiem ar īpašām vajadzībām</t>
  </si>
  <si>
    <t>Veikta Ogres novada kultūras centra ēkas Baltās zāles rekonstrukcija</t>
  </si>
  <si>
    <t>5.2.10</t>
  </si>
  <si>
    <t>Ogres novada kultūras centra ēkas lielās zāles rekonstrukcija</t>
  </si>
  <si>
    <t>Veikta Ogres novada kultūras centra ēkas lielās zāles rekonstrukcija</t>
  </si>
  <si>
    <t>5.2.11</t>
  </si>
  <si>
    <t>Ogres novada kultūras centra ēkas  ventilācijas sistēmu  rekonstrukcija un tehniskā projekta izstrāde</t>
  </si>
  <si>
    <t>Veikta Ogres novada kultūras centra ēkas  ventilācijas sistēmu  rekonstrukcija un tehniskā projekta izstrāde</t>
  </si>
  <si>
    <t>5.2.12</t>
  </si>
  <si>
    <t>OKC mēģinājumu telpu remonts</t>
  </si>
  <si>
    <t>2.2.3. Uzlabot amatiermākslas kolektīvu mēģinājumu un koncertdarbības vidi</t>
  </si>
  <si>
    <t>Veikts OKC mēģinājumu telpu remonts</t>
  </si>
  <si>
    <t>5.2.13</t>
  </si>
  <si>
    <t>OKC pirmā stāva tualešu un koridora rekonstrukcija</t>
  </si>
  <si>
    <t>Veikta OKC pirmā stāva tualešu un koridora rekonstrukcija</t>
  </si>
  <si>
    <t>5.2.14</t>
  </si>
  <si>
    <t xml:space="preserve">OKC kamerzāles pārbūve </t>
  </si>
  <si>
    <t xml:space="preserve">Veikta OKC kamerzāles pārbūve </t>
  </si>
  <si>
    <t>5.2.15</t>
  </si>
  <si>
    <t>Esošo telpu pielāgošana atvērtā tipa radošajam birojam (co-working space)</t>
  </si>
  <si>
    <t>5.2.16</t>
  </si>
  <si>
    <t>Esošo telpu pielāgošana teātra kamerzālei un kino (tagadējais muzejs)</t>
  </si>
  <si>
    <t>_08.2205</t>
  </si>
  <si>
    <t>Veikta esošo telpu pielāgošana teātra kamerzālei un kino (tagadējais muzejs)</t>
  </si>
  <si>
    <t>5.2.17</t>
  </si>
  <si>
    <t>Ogresgala TN mēģinājumu telpu remonts</t>
  </si>
  <si>
    <t>Veikts Ogresgala TN mēģinājumu telpu remonts</t>
  </si>
  <si>
    <t>5.2.18</t>
  </si>
  <si>
    <t>Ogresgala TN zāles rekonstrukcija un tehniskā projekta izstrāde</t>
  </si>
  <si>
    <t>Izstrādāts tehniskais projekts un rekonstruēta tautas nama zāle</t>
  </si>
  <si>
    <t>5.2.19</t>
  </si>
  <si>
    <t>Ogresgala TN vestibila labiekārtošana</t>
  </si>
  <si>
    <t>Labiekārtots TN vestibils</t>
  </si>
  <si>
    <t>5.2.20</t>
  </si>
  <si>
    <t>Ciemupes TN vestibila remonts</t>
  </si>
  <si>
    <t>Rekonstruēts TN vestibils</t>
  </si>
  <si>
    <t>5.2.21</t>
  </si>
  <si>
    <t>OKC Lielās zāles skatuves gaismu, skaņu sistēmu un mehānismu modernizācija</t>
  </si>
  <si>
    <t>2.2.5. Uzlabot kultūras institūciju materiāli tehnisko bāzi</t>
  </si>
  <si>
    <t xml:space="preserve"> 08.2304 PA"Ogres kultūras centrs" </t>
  </si>
  <si>
    <t>Veikta OKC lielās zāles skatuves gaismu, skaņu sistēmu un mehānismu modernizācija</t>
  </si>
  <si>
    <t>5.2.22</t>
  </si>
  <si>
    <t>Ogresgala TN  skaņu un gaismas aparatūras modernizācija</t>
  </si>
  <si>
    <t>Modernizēta TN skaņu un gaismas aparatūra</t>
  </si>
  <si>
    <t>5.2.23</t>
  </si>
  <si>
    <t>Ciemupes TN  skaņu  aparatūras modernizācija</t>
  </si>
  <si>
    <t>Modernizēta TN skaņu  aparatūra</t>
  </si>
  <si>
    <t>5.2.24</t>
  </si>
  <si>
    <t>OKC mazās zāles skatuves ietērps</t>
  </si>
  <si>
    <t>Iegādāts OKC mazās zāles skatuves ietērps</t>
  </si>
  <si>
    <t>5.2.25</t>
  </si>
  <si>
    <t>Krēslu nomaiņa OKC lielajā zālē</t>
  </si>
  <si>
    <t>Nomainīti 700 krēsli OKC lielajā zālē</t>
  </si>
  <si>
    <t>5.2.26</t>
  </si>
  <si>
    <t>OKC Deju zāles skatuves ietērps</t>
  </si>
  <si>
    <t>Nomainīts OKC Deju zāles skatuves ietērps</t>
  </si>
  <si>
    <t>5.2.27</t>
  </si>
  <si>
    <t>OKC  koru podestūra</t>
  </si>
  <si>
    <t>Nomainīts OKC koru podestūra</t>
  </si>
  <si>
    <t>5.2.28</t>
  </si>
  <si>
    <t>OKC  digitālās klavieres</t>
  </si>
  <si>
    <t>Iegādātas digitālās klavieres</t>
  </si>
  <si>
    <t>5.2.29</t>
  </si>
  <si>
    <t>Inventārs un pamatlīdzekļi</t>
  </si>
  <si>
    <t>Iegādāts dažāds inventārs un pamatlīdzekļi OKC</t>
  </si>
  <si>
    <t>5.2.30</t>
  </si>
  <si>
    <t>Flīģelis Lielajā zālē ONKC</t>
  </si>
  <si>
    <t>Iegādāts jauns flīģelis</t>
  </si>
  <si>
    <t>5.2.31</t>
  </si>
  <si>
    <t xml:space="preserve">Madlienas estrādes renovācija </t>
  </si>
  <si>
    <t>08.230 Kultūras centri, nami, klubi</t>
  </si>
  <si>
    <t>Veikts Madlienas estrādes remonts, kas nodrošinās tās efektīvu un drošu ekspluatāciju</t>
  </si>
  <si>
    <t>5.2.32</t>
  </si>
  <si>
    <t>Madlienas pagasta “Pieminekļa kritušajiem karavīriem (valsts aizsardzības Nr.4077) atjaunošana”</t>
  </si>
  <si>
    <t>06.60012 Teritoriju labiekārtošana</t>
  </si>
  <si>
    <t>5.2.33</t>
  </si>
  <si>
    <t>Izremontēta lasītāju apkalpošanas telpa Ciemupes bibliotēkā</t>
  </si>
  <si>
    <t xml:space="preserve"> Izremontēta lasītāju apkalpošanas telpa Ciemupes bibliotēkā </t>
  </si>
  <si>
    <t>5.2.34</t>
  </si>
  <si>
    <t>Veikts Madlienas bibliotēkas lasītavas un abonementa remonts</t>
  </si>
  <si>
    <t xml:space="preserve"> Veikts Madlienas bibliotēkas lasītavas un abonementa remonts </t>
  </si>
  <si>
    <t>5.2.35</t>
  </si>
  <si>
    <t>Izremontēta Taurupes bibliotēkas grāmatu fonda glabātuve</t>
  </si>
  <si>
    <t xml:space="preserve"> Izremontēta Taurupes bibliotēkas grāmatu fonda glabātuve </t>
  </si>
  <si>
    <t>5.2.36</t>
  </si>
  <si>
    <t>Izveidota telpa bērnu un jauniešu aktivitātēm un izstādēm Ogresgala bibliotēkā</t>
  </si>
  <si>
    <t xml:space="preserve"> Izveidota telpa bērnu un jauniešu aktivitātēm un izstādēm Ogresgala bibliotēkā </t>
  </si>
  <si>
    <t>5.2.37</t>
  </si>
  <si>
    <t>Nomainīts grīdas segums Ogresgala bibliotēkas lasītavā, abonementā un koridorā</t>
  </si>
  <si>
    <t xml:space="preserve"> Nomainīts grīdas segums Ogresgala bibliotēkas lasītavā, abonementā un koridorā </t>
  </si>
  <si>
    <t>5.2.38</t>
  </si>
  <si>
    <t>5.2.39</t>
  </si>
  <si>
    <t>Iegādāti ugunsdrošības noteikumiem atbilstoši aizkari, aizkaru atvēršanas un aizvēršanas mehānisms Ķeipenes tautas namā</t>
  </si>
  <si>
    <t>5.2.40</t>
  </si>
  <si>
    <t>Atjaunots skatuves koka grīdas dēļu segums Ķeipenes tautas namā</t>
  </si>
  <si>
    <t>5.2.41</t>
  </si>
  <si>
    <t>Veikts ģērbtuvju un koridora remonts Ķeipenes tautas namā</t>
  </si>
  <si>
    <t>5.2.42</t>
  </si>
  <si>
    <t>Atbilstoši higiēnas prasībām izremontēti 2 sanitārie mezgli Madlienas kultūras un jaunrades centrā</t>
  </si>
  <si>
    <t>Pagastu kultūras - tautas nami (08.2301)</t>
  </si>
  <si>
    <t>5.2.43</t>
  </si>
  <si>
    <t>Veikta Madlienas kultūras un jaunrades centra zāles gala sienas apdare ar skaņu absorbējošu materiālu</t>
  </si>
  <si>
    <t>5.2.44</t>
  </si>
  <si>
    <t>Uzstādītas ugunsdrošības un darba aizsardzības prasībām atbilstošas apgaismojuma un aizkaru sistēmas Madlienas kultūras namā</t>
  </si>
  <si>
    <t>5.2.45</t>
  </si>
  <si>
    <t>Veikts Mazozolu tautas nama zāles sienu kosmētiskais remonts, bojātās parketa grīdas seguma remonts</t>
  </si>
  <si>
    <t>5.2.46</t>
  </si>
  <si>
    <t>Izveidota elektroinstalācijas pievade Mazozolu pagasta pārvaldes brīvdabas estrādei</t>
  </si>
  <si>
    <t xml:space="preserve">Izveidota elektroinstalācijas pievade Mazozolu pagasta pārvaldes brīvdabas estrādei </t>
  </si>
  <si>
    <t>5.2.47</t>
  </si>
  <si>
    <t>Nodrošināts pasākumu norisei nepieciešamais strāvas stiprums Meņģeles tautas namā</t>
  </si>
  <si>
    <t>5.2.48</t>
  </si>
  <si>
    <t>Izremontēta mēģinājumu telpa Taurupes tautas namā</t>
  </si>
  <si>
    <t xml:space="preserve"> 08.2301 Kultūras centri - tautas nami </t>
  </si>
  <si>
    <t>5.2.49</t>
  </si>
  <si>
    <t>Ogres Vēstures un mākslas muzeja krātuvju telpu remonts un mākslas priekšmetu, krājuma un dokumentācijas uzglabāšanas apstākļu uzlabošana</t>
  </si>
  <si>
    <t>08.2202 Vēstures un mākslas muzejs</t>
  </si>
  <si>
    <t>Nodrošināta normatīvo aktu prasībām atbilstoša mākslas priekšmetu, krājumu un dokumentācijas uzglabāšana</t>
  </si>
  <si>
    <t>Ogres vēstures mākslas muzejs</t>
  </si>
  <si>
    <t>5.2.50</t>
  </si>
  <si>
    <t>Ugunsdzēšamo iekārtu (hidrantu) renovācija Madlienas kultūras namā</t>
  </si>
  <si>
    <t>Uzstādīta ugunsdrošības normatīvo aktu prasībām atbilstoša ugunsdzēšamo iekārtu  sistēma</t>
  </si>
  <si>
    <t>5.2.51</t>
  </si>
  <si>
    <t>Iegādātas digitālās klavieres Ķeipenes tautas namam</t>
  </si>
  <si>
    <t>5.2.52</t>
  </si>
  <si>
    <t xml:space="preserve">Iegādāta Madlienas kultūras nama lielās zāles apskaņošanas sistēma </t>
  </si>
  <si>
    <t>5.2.53</t>
  </si>
  <si>
    <t>Skaņu akustiskās sistēmas iegāde Mazozolu tautas namam (priekšas skandas, subskandas, skatuves monitori, mikserpults, mikrofoni, signāla kabeļi, statīvi)</t>
  </si>
  <si>
    <t>Uzstādīta skaņu akustiskā sistēma Mazozolu tautas namam (priekšas skandas, subskandas, skatuves monitori, mikserpults, mikrofoni, signāla kabeļi, statīvi)</t>
  </si>
  <si>
    <t>5.2.54</t>
  </si>
  <si>
    <t>Izveidota atbilstīgi iekārtota telpa bērnu un jauniešu aktivitātēm un izstādēm Ogresgala bibliotēkā</t>
  </si>
  <si>
    <t>5.2.55</t>
  </si>
  <si>
    <t>Iegādāti 10 plaukti grāmatu ērtākai pieejamībai un izvietošanai Ciemupes bibliotēkā</t>
  </si>
  <si>
    <t>5.2.56</t>
  </si>
  <si>
    <t>Iegādāti 8 plaukti grāmatu ērtākai pieejamībai un izvietošanai Ciemupes bibliotēkā</t>
  </si>
  <si>
    <t>5.2.57</t>
  </si>
  <si>
    <t>Iegādāti 22 plaukti un galds lasītājiem Ķeipenes bibliotēkā</t>
  </si>
  <si>
    <t>5.2.58</t>
  </si>
  <si>
    <t>Iegādāti 6 grāmatu plaukti Madlienas bibliotēkai</t>
  </si>
  <si>
    <t>5.2.59</t>
  </si>
  <si>
    <t>Iegādāti 14 prožektori, digitālais fotoaparāts un videokamera Ķeipenes tautas namam</t>
  </si>
  <si>
    <t>5.2.60</t>
  </si>
  <si>
    <t>Iegādāti 200 krēsli Madlienas kultūras nama lielajai zālei</t>
  </si>
  <si>
    <t>5.2.61</t>
  </si>
  <si>
    <t>Iegādāts digitālais projektors, videokamera un ekrāns, kas nepieciešami pasākumu organizēšanai, video materiālu demonstrēšanai, prezentāciju nodrošināšanai Ķeipenes tautas namam</t>
  </si>
  <si>
    <t>2.2.6. Turpināt kultūras institūciju informatizāciju</t>
  </si>
  <si>
    <t>Iegādāts projektors, portatīvais dators un ekrāns, kas nepieciešami pasākumu organizēšanai, video materiālu demonstrēšanai, prezentāciju nodrošināšanai Ķeipenes tautas namam</t>
  </si>
  <si>
    <t>5.2.62</t>
  </si>
  <si>
    <t>Bibliotēkas datortehnikas nomaiņa (monitori, sistēmbloki, ups, klaviatūras, peles, licencētas programmatūras)</t>
  </si>
  <si>
    <t>Iegādāti 5 sistēmbloki ar licencētām programmām, 5 monitori, 5 klaviatūras, 5 datorpeles un 5 UPS akumulatori Mazozolu pagasta bibliotēkai</t>
  </si>
  <si>
    <t>5.2.63</t>
  </si>
  <si>
    <t>Atjaunota datortehnika Madlienas pagasta bibliotēkai</t>
  </si>
  <si>
    <t>5.2.64</t>
  </si>
  <si>
    <t>Iegādāti 6 datori apmeklētājiem Taurupes bibliotēkā</t>
  </si>
  <si>
    <t>5.2.65</t>
  </si>
  <si>
    <t>Iegādāts portatīvais dators, kas nepieciešams pasākumu organizēšanai, video materiālu demonstrēšanai, prezentāciju nodrošināšanai Mazozolu tautas namam</t>
  </si>
  <si>
    <t>5.2.66</t>
  </si>
  <si>
    <t>Suntažu kultūras nama vestibila kosmētiskais remonts un sanitārā mezgla remonts atbilstoši mūsdienu prasībām</t>
  </si>
  <si>
    <t>Veikts Suntažu kultūras nama vestibila kosmētiskais remonts(durvju maiņa, radiatoru maiņa, garderobes pārbūve) un sanitārā mezgla remonts atbilstoši mūsdienu prasībām</t>
  </si>
  <si>
    <t>5.2.67</t>
  </si>
  <si>
    <t>Suntažu estrādes labiekārtošana</t>
  </si>
  <si>
    <t>Veikta  pievedceļa pārbūve (segums)  un estrādes pieguļošās apkārtnes celiņu bruģēšana.Estrādes auto stāvvietas izbūve un parka apgaismošana(5 laternas).</t>
  </si>
  <si>
    <t>5.2.68</t>
  </si>
  <si>
    <t>Suntažu estrādes fasādes un iekštelpu pārkrāsošana, noteku uzstādīšana.Video novērošana visā estrādes teritorijā</t>
  </si>
  <si>
    <t>Veikta estrādes fasādes un iekštelpu pārkrāsošana, noteku uzstādīšana.Video novērošana visā estrādes teritorijā</t>
  </si>
  <si>
    <t>5.2.69</t>
  </si>
  <si>
    <t>Bruģa seguma atjaunošana ap  Suntažu kultūras namu un stāvlaukuma bruģēšana.</t>
  </si>
  <si>
    <t>Veikta bruģa seguma atjaunošana ap kultūras namu un stāvlaukuma bruģēšana.</t>
  </si>
  <si>
    <t>5.2.70</t>
  </si>
  <si>
    <t>Telpu grupas " Viļņi" atjaunošana Ķeipenē Ķeipenes pagastā Ogres novadā</t>
  </si>
  <si>
    <t>_0829020</t>
  </si>
  <si>
    <t>Veikta telpu grupas " Viļņi" atjaunošana Ķeipenē Ķeipenes pagastā Ogres novadā</t>
  </si>
  <si>
    <t>5.2.71</t>
  </si>
  <si>
    <t>Augusta šķūņa jaunbūve Ķeipenes komunikāciju centrā</t>
  </si>
  <si>
    <t>Veikta Augusta šķūņa jaunbūve Ķeipenes komunikāciju centrā</t>
  </si>
  <si>
    <t>5.2.72</t>
  </si>
  <si>
    <t>5.2.73</t>
  </si>
  <si>
    <t>Bibliotēkas telpu kosmētiskais remonts</t>
  </si>
  <si>
    <t>Izveidots vizuāli pievilcīgs un mūsdienīgs bibliotēkas telpu interjers</t>
  </si>
  <si>
    <t>5.2.74</t>
  </si>
  <si>
    <t>Spoguļi pilsētā</t>
  </si>
  <si>
    <t>08.29002 Pilsētas dekorācijas svētkiem</t>
  </si>
  <si>
    <t>Ieviests projekts Spoguļi pilsētā- pilsētvides dažādošanai pilsētā tiek izvietoti spoguļi, radot gaismas un attēlu rotaļas, izmērs 4x4 m, 4 gab</t>
  </si>
  <si>
    <t>Ogres novada mākslinieks</t>
  </si>
  <si>
    <t>5.2.75</t>
  </si>
  <si>
    <t xml:space="preserve">Pilsētas svētku apgaismojums </t>
  </si>
  <si>
    <t xml:space="preserve"> Pilsētas svētku apgaismojums – ar RGB vadības bloku, pilsētvides, ceļu un tiltu izgaismošanai</t>
  </si>
  <si>
    <t>5.2.76</t>
  </si>
  <si>
    <t>Ziemassvētku dekorācijas pilsētā</t>
  </si>
  <si>
    <t>Ziemassvētku dekorācijas pilsētā- pilsētvides dekorēšana Ziemassvētku laikā</t>
  </si>
  <si>
    <t>5.2.77</t>
  </si>
  <si>
    <t xml:space="preserve"> Lielās zāles dienas gaismu nomaiņa uz Led apgaismojumu </t>
  </si>
  <si>
    <t xml:space="preserve">Veikta  Lielās zāles dienas gaismu nomaiņa uz Led apgaismojumu </t>
  </si>
  <si>
    <t>5.2.78</t>
  </si>
  <si>
    <t xml:space="preserve"> Dimmeru bloku maiņa prožektoriem 2gb (12 kanāli x 2gb) </t>
  </si>
  <si>
    <t xml:space="preserve">Veikta  Dimmeru bloku maiņa prožektoriem 2gb (12 kanāli x 2gb) </t>
  </si>
  <si>
    <t>5.2.79</t>
  </si>
  <si>
    <t xml:space="preserve"> Pārvietojamie dimmer bloki un prožektori estrādei </t>
  </si>
  <si>
    <t xml:space="preserve"> Iegādāti pārvietojamie dimmer bloki un prožektori estrādei </t>
  </si>
  <si>
    <t>5.2.80</t>
  </si>
  <si>
    <t xml:space="preserve"> Lielās zāles grīdas seguma laminātprketa nomaiņa uz koka parketu. </t>
  </si>
  <si>
    <t xml:space="preserve"> Madlienas TN lielās zāles grīdas seguma laminātprketa nomaiņa uz koka parketu. </t>
  </si>
  <si>
    <t>5.2.81</t>
  </si>
  <si>
    <t>Taurupes tautas nama fasādes remonts, siltināšana</t>
  </si>
  <si>
    <t>Veikts Taurupes tautas nama fasādes remonts, siltināšana</t>
  </si>
  <si>
    <t>5.2.82</t>
  </si>
  <si>
    <t>5.2.83</t>
  </si>
  <si>
    <t xml:space="preserve">Sajūtu un brīvā laika pavadīšanas dārzs "Raiņa un Aspazijas saulainais stūrītis" </t>
  </si>
  <si>
    <t>_08.29013</t>
  </si>
  <si>
    <t xml:space="preserve">Izveidots sajūtu un brīvā laika pavadīšanas dārzs "Raiņa un Aspazijas saulainais stūrītis" </t>
  </si>
  <si>
    <t>5.2.84</t>
  </si>
  <si>
    <t>Kultūrvēsturiskā pieminekļa "Pie Zelta Liepas" rekonstrukcija Brīvības iela 18</t>
  </si>
  <si>
    <t>08.2203</t>
  </si>
  <si>
    <t>Rekonstruēts kultūrvēsturiskais piemineklis "Pie Zelta Liepas"  Brīvības iela 18</t>
  </si>
  <si>
    <t>5.2.85</t>
  </si>
  <si>
    <t>Ogres pilsētas vēsturiskā centra kultūras telpas revitalizācija, veicinot latvisko dzīvesziņu (Brīvības ielas skvēra pārbūve pie Zelta Liepas)</t>
  </si>
  <si>
    <t>08.29005</t>
  </si>
  <si>
    <t>Veikta Ogres pilsētas vēsturiskā centra kultūras telpas revitalizācija, veicinot latvisko dzīvesziņu (Brīvības ielas skvēra pārbūve pie Zelta Liepas)</t>
  </si>
  <si>
    <t>5.2.86</t>
  </si>
  <si>
    <t>Ogres pilsētas vēsturiskā centra kultūras telpas revitalizācija, veicinot latvisko dzīvesziņu (Brīvības ielas skvēra pārbūve pie Zelta Liepas) otrās kārtas izbūve</t>
  </si>
  <si>
    <t>Veikta Ogres pilsētas vēsturiskā centra kultūras telpas revitalizācijas otrā kārta, veicinot latvisko dzīvesziņu (Brīvības ielas skvēra pārbūve pie Zelta Liepas)</t>
  </si>
  <si>
    <t>5.2.87</t>
  </si>
  <si>
    <t>Ogres centrālās bibliotēkas jumta remonts</t>
  </si>
  <si>
    <t>Veikts Ogres centrālās bibliotēkas jumta remonts</t>
  </si>
  <si>
    <t>5.2.88</t>
  </si>
  <si>
    <t>OKC 2.stāva aktieru istabiņu ar palīgtelpām remonts</t>
  </si>
  <si>
    <t>Izremontētas OKC 2.stāva aktieru palīgtelpas</t>
  </si>
  <si>
    <t>3. VTP Kultūras mantojuma saglabāšana un mūsdienu kultūras procesu attīstība</t>
  </si>
  <si>
    <t>5.3.1</t>
  </si>
  <si>
    <t>4. VTP  Sabiedrības iesaistīšana kultūrvides veidošanā</t>
  </si>
  <si>
    <t>5.4.1</t>
  </si>
  <si>
    <t>3.1.1. Veicināt visu paaudžu iesaistīšanos amatiermākslā</t>
  </si>
  <si>
    <t>4.1.1. Organizēt ikgadēju kultūras projektu konkursu vietējo kultūras aktivitāšu stiprināšanai un jaunu, alternatīvu iniciatīvu atbalstam</t>
  </si>
  <si>
    <t>3.1.2. Paaugstināt amatiermākslas kolektīvu darba kvalitāti</t>
  </si>
  <si>
    <t>4.1.2. Veicināt brīvprātīgo iesaistīšanos vietējas nozīmes pasākumu organizēšanā</t>
  </si>
  <si>
    <t>3.2.1. Organizēt Ogres novada amatiermākslas kolektīvu pasākumus, gatavojoties Dziesmu un deju svētkiem</t>
  </si>
  <si>
    <t>4.1.3. Atbalstīt visu paaudžu iedzīvotāju iesaistīšanos kultūrizglītības procesā</t>
  </si>
  <si>
    <t>3.2.2. Nodrošināt Dziesmu un deju svētku kolektīvu dalībniekus ar nepieciešamo inventāru</t>
  </si>
  <si>
    <t>3.3.1. Izstrādāt unikālu novada atpazīstamību veicinošu kultūras pasākumu piedāvājumu</t>
  </si>
  <si>
    <t>3.3.2. Atbalstīt amatiermākslas kolektīvu dalību starptautiskos pasākumos</t>
  </si>
  <si>
    <t>3.3.3. Popularizēt vietējo mākslinieku un mūzikas un mākslas skolu audzēkņu sasniegumus plašam sabiedrības lokam</t>
  </si>
  <si>
    <t>3.3.4. Veicināt profesionālās mākslas pieejamību novadā</t>
  </si>
  <si>
    <t>3.3.5. Iekļaut kultūrvēsturisko mantojumu tūrisma un kultūras pakalpojumu piedāvājumā</t>
  </si>
  <si>
    <t>6. ilgtermiņa prioritāte - ATBILDĪGA DABAS APSAIMNIEKOŠANA</t>
  </si>
  <si>
    <t>ATBILDĪGA DABAS APSAIMNIEKOŠANA</t>
  </si>
  <si>
    <t>1. VTP Vides vadības sistēmas ieviešana</t>
  </si>
  <si>
    <t>6.1.1</t>
  </si>
  <si>
    <t>2. VTP Preventīvie pasākumi vides risku samazināšanai un vides kvalitātes uzlabošanai</t>
  </si>
  <si>
    <t>6.2.1</t>
  </si>
  <si>
    <t>3. VTP Dabas daudzveidības saglabāšana</t>
  </si>
  <si>
    <t>6.3.1</t>
  </si>
  <si>
    <t>3.1.3. Veikt dabas pieminekļu un dabas objektu labiekārtošanu</t>
  </si>
  <si>
    <t>6.3.2</t>
  </si>
  <si>
    <t>Ērgļu - Mazozolu trošu tilta būvniecība</t>
  </si>
  <si>
    <t>4. VTP Attīstīta vides komunikācija</t>
  </si>
  <si>
    <t>6.4.1</t>
  </si>
  <si>
    <t>1.1.1. Veikt novada ainavu inventarizāciju un izstrādāt ainavu kopšanas, uzturēšanas, saglabāšanas un apzaļumošanas noteikumus</t>
  </si>
  <si>
    <t>2.1.1. Samazināt bīstamo kravu iespējamā piesārņojuma riska līmeni apdzīvotās vietās</t>
  </si>
  <si>
    <t>3.1.1. Iespēju robežās īstenot Dabas aizsardzības plānos (DAP) ietvertos pasākumus, kuros kā atbildīgā institūcija ir norādīta pašvaldība</t>
  </si>
  <si>
    <t>4.1.1. Izstrādāt un ieviest vides komunikācijas plānu (sabiedrības izglītošana un informēšana par vides jautājumiem), iesaistot sabiedrību</t>
  </si>
  <si>
    <t>2.2.1. Samazināt trokšņa līmeni un uzlabot gaisa kvalitāti Ogres pilsētā</t>
  </si>
  <si>
    <t>3.1.2. Sadarbībā ar citām institūcijām vienoties par Īpaši aizsargājamo dabas teritorijas (ĪADT) „Ogres upes ielejas” apsaimniekošanas organizācijas izveidi</t>
  </si>
  <si>
    <t>3.1.4. Piedalīties informācijas par dabas pieminekļiem un dabas objektiem izplatīšanā</t>
  </si>
  <si>
    <t xml:space="preserve">7. ilgtermiņa prioritāte -  EFEKTĪVA UN MODERNA PĀRVALDE  </t>
  </si>
  <si>
    <t xml:space="preserve"> EFEKTĪVA UN MODERNA PĀRVALDE  </t>
  </si>
  <si>
    <t>1. VTP Optimāla pārvalde</t>
  </si>
  <si>
    <t>7.1.1</t>
  </si>
  <si>
    <t>Policijas darbinieku ģērbtuves remonts</t>
  </si>
  <si>
    <t>1.4.2. Uzlabot pašvaldības policijas materiāli tehnisko bāzi</t>
  </si>
  <si>
    <t>03.110 Pašvaldības policija</t>
  </si>
  <si>
    <t>Veikts remonts pašvaldības policijas darbinieku ģērbtuvē</t>
  </si>
  <si>
    <t>Pašvaldības policija</t>
  </si>
  <si>
    <t>2. VTP E-pārvalde</t>
  </si>
  <si>
    <t>3. VTP Sabiedrības līdzdalība pārvaldes procesos</t>
  </si>
  <si>
    <t>7.3.1</t>
  </si>
  <si>
    <t>4. VTP Pašvaldības mārketinga pasākumi</t>
  </si>
  <si>
    <t>7.4.1</t>
  </si>
  <si>
    <t>Pārvietojami informācijas ekrāni</t>
  </si>
  <si>
    <t>4.1.1.uzdevums. Īstenot Zīmola ieviešanas plānu pašvaldībā</t>
  </si>
  <si>
    <t>06.60012 teritoriju labiekārtošana</t>
  </si>
  <si>
    <t>Uzstādīti pārvietojami informācijas ekrāni- izmantojami dažādos pilsētas svētkos un valsts svētkos, paralēlai pasākumu translācijai, 3 gab</t>
  </si>
  <si>
    <t>Stacionāri afišu stabi</t>
  </si>
  <si>
    <t>Uzstādīti stacionāri afišu stabi- tautisks dizains, ar LED apgaismojumu un digitāliem ekrāniem, tūrisma informācijas, interaktīvas kartes un pasākumu afišu izvietošanai, 10 gab</t>
  </si>
  <si>
    <t>1.1.1. Pilnveidot pašvaldības pārvaldes struktūru</t>
  </si>
  <si>
    <t>2.1.1. Izveidot vienotu pašvaldības komunikāciju un informācijas sistēmu</t>
  </si>
  <si>
    <t>3.1.1. Sekmēt pilsonisko izglītību un iedzīvotāju līdzdalību sabiedriskajos procesos</t>
  </si>
  <si>
    <t>1.1.2. Uzlabot finanšu vadības sistēmu</t>
  </si>
  <si>
    <t>2.2.1. Aktivizēt iedzīvotājus izmantot pašvaldības e-pakalpojumus</t>
  </si>
  <si>
    <t>3.1.2. Izmantot IKT interaktīvās iespējas iedzīvotāju un pašvaldības komunikācijā</t>
  </si>
  <si>
    <t>1.1.3. Izveidot vienotu personāla vadības sistēmu</t>
  </si>
  <si>
    <t>2.2.2. Paplašināt informācijas par pašvaldību pieejamību plašam sabiedrības lokam</t>
  </si>
  <si>
    <t>3.1.3. Veicināt dialogu starp pašvaldību, NVO un interešu grupām</t>
  </si>
  <si>
    <t>1.2.1. Sistemātiski paaugstināt pašvaldības darbinieku kvalifikāciju un profesionalitāti</t>
  </si>
  <si>
    <t>2.2.3. Bezmaksas bezvadu interneta pieejas zonu paplašināšana</t>
  </si>
  <si>
    <t>1.3.1. Aktīvi piedalīties vienotas reģiona un valsts pašvaldību attīstības politikas izstrādē un īstenošanā</t>
  </si>
  <si>
    <t>1.3.2. Attīstīt sadarbību ar Latvijas un citu valstu pašvaldībām</t>
  </si>
  <si>
    <t>1.4.1. Veikt pasākumus sabiedriskās kārtības un drošības uzlabošanā</t>
  </si>
  <si>
    <t>1.4.3. Atskurbšanas telpu izveide Ogrē</t>
  </si>
  <si>
    <t>1.-7. ilgtermiņa prioritātes kopā</t>
  </si>
  <si>
    <t>Prioritātes nosaukums</t>
  </si>
  <si>
    <t>Prioritātes izmaksas KOPĀ</t>
  </si>
  <si>
    <t>Kopā 1.-7.ilgtermiņa prioritātes</t>
  </si>
  <si>
    <t>CFLA</t>
  </si>
  <si>
    <t>Tehniskais projekts Ogres Mākslas skolai "Ēkas pamatu un cokola mitruma hidroizolācija un lietus ūdens novadīšanai pilsētas tīklos"</t>
  </si>
  <si>
    <t>Poruka ielas projektēšana</t>
  </si>
  <si>
    <t>2021</t>
  </si>
  <si>
    <t>2018-2021</t>
  </si>
  <si>
    <t>Uzbūvēta publiskā bibliotēka kā pasīvā ēka ar tehnoloģiskajām inovācijām</t>
  </si>
  <si>
    <t xml:space="preserve">Publiski pieejams mūsdienu prasībām atbilstošais aktīvās rekreācijas objekts. Bijušā Ogres trikotāžas kombināta sūkņu stacijas ēka pārprojektēta par daudzfunkcionālo pakalpojumu objektu. </t>
  </si>
  <si>
    <t>3.1.3.</t>
  </si>
  <si>
    <t xml:space="preserve">Centrālās Baltijas jūras reģiona programmas projekts "Nordic urban planning:  holistic approach for extreme weather" (NOAH)  </t>
  </si>
  <si>
    <t xml:space="preserve">04.2102  Centrālās Baltijas jūras reģiona programmas projekts "Nordic urban planning:  holistic approach for extreme weather" (NOAH)  </t>
  </si>
  <si>
    <t>Izstrādāts Ogres upes ūdens līmeņa un ledus hidroloģiskais modelis, uzstādītas/ izbūvētas vismaz divas automātiskās hidroloģiskās stacijas Ogres upē</t>
  </si>
  <si>
    <t>3.1.4.</t>
  </si>
  <si>
    <t>Viedo tehnoloģiju ieviešana Ogres pilsētas apgaismojuma sistēmā</t>
  </si>
  <si>
    <t xml:space="preserve">06.60015 Viedo tehnoloģiju ieviešana Ogres pilsētas apgaismojuma
sistēmā. EKII-3/19
</t>
  </si>
  <si>
    <t>910 gaismekļi nomainīti uz LED, izveidota viedā apgaismojuma sistēma. Sasniegts elektroenerģijas ietaupījums 150 866,59 kW/st/gadā, CO2 samazinājums – 166,444 t/gadā</t>
  </si>
  <si>
    <t>3.2.151.</t>
  </si>
  <si>
    <t xml:space="preserve">Greenways, Velo tūrisms   </t>
  </si>
  <si>
    <t xml:space="preserve">Izstrādāts 1 jauns velo maršruts, iegādāti 3 sliežu velosipēdi, uzstādīti 2 tūristu skaitītāji, informatīvie stendi, Ķeipenes dzelzceļa stacijā uzstādīta eko tualete. </t>
  </si>
  <si>
    <t>3.2.152.</t>
  </si>
  <si>
    <t>Izstrādāts būvprojekts un veikti virszemes noteces atjaunošanas/pārbūves darbi Ogres pilsētā posmā no Loka ielas līdz Amatnieku ielai, Madlienas ielā, Lēdmanes ielā, izstrādāts būvprojekts  un veikta segtā lietus kanalizācijas vada izbūve zem gājēju celiņa Jaunogres prospektā posmā no Raiņa ielas līdz L.Paegles ielai</t>
  </si>
  <si>
    <t>Konkurss vides pieejamības nodrošināšanai invalīdiem</t>
  </si>
  <si>
    <t>10.70009 Konkurss Vides pieejamības nodrošināšana invalīdiem</t>
  </si>
  <si>
    <t>Gadā personām ar funkcionāliem traucējumiem tiek pielāgoti 3 objekti</t>
  </si>
  <si>
    <t xml:space="preserve">SIA “Ogres namsaimnieks” </t>
  </si>
  <si>
    <t>5.2.89.</t>
  </si>
  <si>
    <t>Sakrālā mantojuma konkurss</t>
  </si>
  <si>
    <t>08.4001 Atbalsts sakrāliem objektiem</t>
  </si>
  <si>
    <t>Restaurēti kultūras/vēstures mantojuma objekti (5 vienības gadā)</t>
  </si>
  <si>
    <t xml:space="preserve">Svītrots saskaņā ar Ogres novada pašvaldības domes 18.07.2019. sēdes lēmumu (protokols Nr.9; 7.§) </t>
  </si>
  <si>
    <t>(Ogres novada pašvaldības domes 18.07.2019. sēdes lēmuma (protokols Nr.9; 7.§) redakcijā)</t>
  </si>
  <si>
    <t>(Ogres novada pašvaldības domes 18.07.2019. sēdes lēmuma (protokols Nr.9; 7.§)  redakcijā)</t>
  </si>
  <si>
    <t>(Ogres novada pašvaldības domes 15.11.2018. ārkārtas sēdes lēmuma (protokols Nr.17; 6.§)   redakcijā)</t>
  </si>
  <si>
    <t>Apgaismojuma projektēšana un būvniecība Ogrē</t>
  </si>
  <si>
    <t>Izstrādāta projekta dokumentācija un nomainīts apgaismojums uz LED Ogrē</t>
  </si>
  <si>
    <t>2018.-2019.</t>
  </si>
  <si>
    <t>Ogresgala Tautas nama laukuma labiekārtošana</t>
  </si>
  <si>
    <t>5.2.90.</t>
  </si>
  <si>
    <t xml:space="preserve">Labiekārtots laukums, izbūvēta brīvdabas estrāde. </t>
  </si>
  <si>
    <t>3.2.153.</t>
  </si>
  <si>
    <t>3.2.154.</t>
  </si>
  <si>
    <t>3.2.155.</t>
  </si>
  <si>
    <t>Akmeņu ielas gājēju ceļa būvprojekta izstrāde posmā no Vidzemes ielas līdz Daugavpils ielai</t>
  </si>
  <si>
    <t>2020-2021</t>
  </si>
  <si>
    <t>3.2.156.</t>
  </si>
  <si>
    <t>Izstrādāts gājēju ceļa Akmeņu ielas  posmā no Vidzemes ielas līdz Daugavpils ielai būvprojekts</t>
  </si>
  <si>
    <t>Izbūvēts gājēju ceļs no Pārogres stacijas līdz Pārogres gatvei</t>
  </si>
  <si>
    <t>3.2.157.</t>
  </si>
  <si>
    <t>Būvprojekta  "Jaunogres prospekta posmā no Raiņa prospekta līdz Baldones ielai gājēju ceļa izbūve" izstrāde, izbūve</t>
  </si>
  <si>
    <t>Gājēju ceļa no Pārogres stacijas līdz Pārogres gatvei būvprojekta izstrāde, izbūve</t>
  </si>
  <si>
    <t>Izbūvēts Zilokalnu un Vidus prospekta krustojums</t>
  </si>
  <si>
    <t>3.2.158.</t>
  </si>
  <si>
    <t>Izstrādāts  Ogresgala veloceliņa izbūves būvprojekts</t>
  </si>
  <si>
    <t>3.2.159.</t>
  </si>
  <si>
    <t>Izstrādāts  1.vidusskolas stāvlaukuma būvprojekts</t>
  </si>
  <si>
    <t>Uzbūvēts Ērgļu-Mazozolu trošu tilts pār Ogres upi un skatu platforma</t>
  </si>
  <si>
    <t>3.2.160.</t>
  </si>
  <si>
    <t>4.2.203</t>
  </si>
  <si>
    <t>5.2.91.</t>
  </si>
  <si>
    <t>3.2.161.</t>
  </si>
  <si>
    <t>Autostāvlaukuma izbūve Mālkalnes prospektā 43</t>
  </si>
  <si>
    <t>3.2.162.</t>
  </si>
  <si>
    <t>Gājēju ceļa posmā no Krasta ielas promenādes līdz Brīvības ielai 60, Ogrē, izbūve</t>
  </si>
  <si>
    <t>Izbūvēts gājēju ceļš</t>
  </si>
  <si>
    <t>Izstrādāta pārvada tehniskā projekta dokumentācija, izbūvēts šķērsojums zem dzelzceļa šķērsojuma Ogres pilsētā</t>
  </si>
  <si>
    <t xml:space="preserve">Dzelzceļa šķērsojuma Ogres pilsētā tehniskā projekta izstrāde un būvniecība
</t>
  </si>
  <si>
    <t>3.2.163.</t>
  </si>
  <si>
    <t>Bojāto apgaismojuma vadības bloku C-BOX nomaiņa Ogres pilsētā, Ogres novadā</t>
  </si>
  <si>
    <t>Nomainīti bojātie apgaismojuma vadības bloki C-BOX</t>
  </si>
  <si>
    <t>Baseina ģērbtuvju pārbūve un modernu skapīšu piegāde</t>
  </si>
  <si>
    <t xml:space="preserve">Infrastruktūras veicināšanas nodaļa </t>
  </si>
  <si>
    <t>6.3.3.</t>
  </si>
  <si>
    <t>11. Rotaļu laukuma izbūve dabas parkā “Ogres zilie kalni”</t>
  </si>
  <si>
    <t>2020-2022</t>
  </si>
  <si>
    <t>Veikta Poruka ielas ielas Ogrē projektēšana. Pārbūvi plānots tiek veikt 2021.-2022,g,</t>
  </si>
  <si>
    <t>Slēpošanas kompleksa attīstība Ķentes kalna teritorijā</t>
  </si>
  <si>
    <t>Interreg Central Baltic</t>
  </si>
  <si>
    <t>4.3.18.</t>
  </si>
  <si>
    <t xml:space="preserve"> Būvprojekta "Ogresgala veloceliņa izbūve" izstrāde</t>
  </si>
  <si>
    <t>Zilokalnu un Vidus prospekta krustojuma satiksmes organizācijas būvprojekta izstrāde un izbūve.</t>
  </si>
  <si>
    <t>Dabas un bioloģiskās daudzveidības saglabāšanas un aizsardzības pasākumi īpaši aizsargājamajā dabas teritorijā “Ogres ieleja</t>
  </si>
  <si>
    <t xml:space="preserve">Robota iegāde Ogres Centrālajai bibliotēkai </t>
  </si>
  <si>
    <t>06.60025</t>
  </si>
  <si>
    <t>PA "Ogres komunikācijas" "Neptūns"</t>
  </si>
  <si>
    <t>04.51016</t>
  </si>
  <si>
    <t>04.51017</t>
  </si>
  <si>
    <t>09.21901</t>
  </si>
  <si>
    <t>2.2.2</t>
  </si>
  <si>
    <t xml:space="preserve">SAM 3.3.1. Uzņēmējdarbības attīstība Ogres stacijas rajonā, pārbūvējot uzņēmējiem svarīgu ielas posmu un laukumu Ogrē </t>
  </si>
  <si>
    <t xml:space="preserve">Projekta mērķis ir sekmēt komercdarbības attīstību un veicināt privāto investīciju apjomu pieaugumu, pārbūvējot Skolas ielas posmu (430,28m) un laukumu (3687,50m2), kā arī izbūvējot atbilstošu lietus ūdens kanalizāciju, pazemes komunikācijas, gājēju un veloceliņu. Projekta rezultātā tiktu atbalstīts vismaz 1 komersants, kā trikotāžas šūšanas uzņēmumā tiktu izveidota vismaz 1 jauna darba vieta un ieguldītas nefinanšu investīcijas - 12 000 EUR apmērā.
Kopējās projekta izmaksas – 1 580 153,19 EUR
ERAF nepieciešamais līdzfinansējums – 27 751,00 EUR
Uzņēmēju radītās darba vietas – 1
Projekta rezultātā tiktu atbalstīti vismaz 1 komersants, kā arī mājražotāji, kuri piedāvā savu produkciju Ogres tirgū.
Komersantu piesaistīto investīciju apjoms – Vismaz s komersants 50% apmērā saražoto produkciju eksportē uz ārvalstīm.
Projekta gatavības pakāpe – izstrādāts un iesniegts Ogres novada Būvvaldē būvprojekts minimālā sastāvā. </t>
  </si>
  <si>
    <t>3.2.164.</t>
  </si>
  <si>
    <t>(Ogres novada pašvaldības domes 12.03.2020. ārkārtas sēdes lēmuma (protokols Nr.4; 1.§)  redakcijā)</t>
  </si>
  <si>
    <t xml:space="preserve">Svītrots saskaņā ar Ogres novada pašvaldības domes 12.03.2020. ārkārtas sēdes lēmumu (protokols Nr.4; 1.§) </t>
  </si>
  <si>
    <t xml:space="preserve">
Svītrots saskaņā ar Ogres novada pašvaldības domes 12.03.2020. ārkārtas sēdes lēmumu (protokols Nr.4; 1.§) </t>
  </si>
  <si>
    <t>(Ogres novada pašvaldības domes 19.12.2019. sēdes lēmuma (protokols Nr.17; 11.§)  redakcijā)</t>
  </si>
  <si>
    <t>(Ogres novada pašvaldības domes 19.12.2019. sēdes lēmuma (protokols Nr.17;11.§)  redakcijā)</t>
  </si>
  <si>
    <t>4.3.19.</t>
  </si>
  <si>
    <t>Jaunas pirmskolas izglītības iestādes būvniecība</t>
  </si>
  <si>
    <t>09.100 Pirmskolas izglītība</t>
  </si>
  <si>
    <t>Projekta mērķis - mazināt bērnu rindu uz vietām Ogres novada pirmsskolas izglītības iestādēs. Projekta īstenošanas rezultātā tiks izveidota mūsdienu prasībām atbilstoša pirmskolas izglītības iestāžu ēka ar filiāli un kapacitāti 590 vietas bērniem pirmsskolas izglītības iestādē.
Kopējais projekta īstenošanai nepieciešamā finansējuma apmērs – 7 080 000 EUR (1 770 000 EUR – pašvaldības budžeta līdzfinansējums, 5 310 000 EUR – kredītlīdzekļi).
2020.gadā tiks izstrādāta būvniecības dokumentācija un uzsākti būvniecības darbi.
2020.g. nepieciešamā finansējuma apmērs – 500 000 EUR (125 000 EUR – pašvaldības budžeta līdzekļi, 375 000 – kredītlīdzekļi).
2021.g. turpināsies būvniecības darbi. Nepieciešamais finansējums – 3 290 000 EUR ( 822 500 EUR – pašvaldības budžeta līdzekļi, 2 467 500 EUR – kredītlīdzekļi ).
2022.g. plānoto būvniecības darbu izmaksas sastāda  3 290 000 EUR ( 822 500 EUR – pašvaldības budžeta līdzekļi, 2 467 500 EUR – kredītlīdzekļi ). 
Projekta īstenošanas termiņš – 31.08.2022.</t>
  </si>
  <si>
    <t>2020.-2022.</t>
  </si>
  <si>
    <t>(Ogres novada pašvaldības domes 16.04.2020. sēdes lēmuma (protokols Nr.8;8.§) redakcijā.)</t>
  </si>
  <si>
    <t>(Ogres novada pašvaldības domes 19.12.2019. sēdes lēmuma (protokols Nr.17;11.§) redakcijā.)</t>
  </si>
  <si>
    <t>Svītrots saskaņā ar Ogres novada pašvaldības domes 19.12.2019.  sēdes lēmumu (protokols Nr.17;11.§)</t>
  </si>
  <si>
    <t>(Ogres novada pašvaldības domes 14.05.2020. sēdes lēmuma (protokols Nr.12; 3.§)  redakcijā)</t>
  </si>
  <si>
    <t>3.2.165.</t>
  </si>
  <si>
    <t>SAM 4.2.2. Sporta centra ēkas energoefektivitātes paaugstināšana, izmantojot atjaunojamos energoresursus</t>
  </si>
  <si>
    <t>05.300</t>
  </si>
  <si>
    <t>2022
(20 mēneši (ietverot projektēšanu))</t>
  </si>
  <si>
    <t>3.2.166.</t>
  </si>
  <si>
    <t>SAM 4.2.2. Bijušās sūkņu stacijas ēkā, Rīgas ielā 45, Ogrē, energoefektivitātes paaugstināšana, izmantojot atjaunojamos energoresursus</t>
  </si>
  <si>
    <t>3.2.167.</t>
  </si>
  <si>
    <t>SAM 4.2.2. PII "Bitīte" ēkas energoefektivitātes paaugstināšana</t>
  </si>
  <si>
    <t xml:space="preserve">Projekta mērķis ir samazināt oglekļa dioksīda emisijas un primārās enerģijas patēriņu, sekmējot energoefektivitātes paaugstināšanu un izdevumu samazināšanos par siltumapgādi pašvaldības īpašumā esošajā  PII "Bitīte" ēkā, Mālkalnes pr. 10, Ogrē, Ogres nov., veicot tās siltināšanu. </t>
  </si>
  <si>
    <t>2020 - 2022</t>
  </si>
  <si>
    <t>3.2.168.</t>
  </si>
  <si>
    <t>Jauniešu mājas ēkas energoefektivitātes paaugstināšana</t>
  </si>
  <si>
    <r>
      <t>Projekta mērķis ir samazināt oglekļa dioksīda emisijas un primārās enerģijas patēriņu, sekmējot energoefektivitātes paaugstināšanu un izdevumu samazināšanos par siltumapgādi pašvaldības īpašumā esošajā bij. sūkņu stacijas ēkā (kopējā ēkas platība 474 m2) Rīgas ielā 45, Ogrē. 
Lai veicinātu atjaunojamo energoresursu izmantošanu, uz ēkas jumta ir plānots uzstādīt saules paneļus elektroenerģijas ražošanai. Saules baterijas ir paredzētas saules enerģijas pārveidošanai elektrībā, ko var izmantot ēkas elektroierīču darbināšanā. Paredzēta ēkas siltināšana. 
un tiks veidota autonoma AER apkures sistēma (nodrošinās gan apkuri, gan karstā ūdens sagatavošanu).
Projekta gatavības pakāpe ir atbilstoša – pieejams detalizēts tehniskās apsekošanas atzinums, veikts energoaudits, sagatavota specifikācija iepirkuma izsludināšanai. 
Potenciālais projekta uzsākšanas laiks – 2020.gada decembris. 
     Prognozējamie rezultāti
Projekta īstenošanas rezultātā prognozējams primārās enerģijas patēriņa samazinājums no 915,48 kWh/gadā līdz 0 kWh/gadā, sasniedzot primārās enerģijas ietaupījumu 91 731 kWh/gadā.
Aprēķinātais siltumnīcefekta gāzu emisiju apjoms pirms projekta īstenošanas, CO</t>
    </r>
    <r>
      <rPr>
        <vertAlign val="subscript"/>
        <sz val="10"/>
        <rFont val="Arial"/>
        <family val="2"/>
      </rPr>
      <t>2</t>
    </r>
    <r>
      <rPr>
        <sz val="10"/>
        <rFont val="Arial"/>
        <family val="2"/>
      </rPr>
      <t xml:space="preserve"> ekvivalenta tonnas/gadā – 18,629, pēc projekta īstenošanas – 0. Projekta īstenošanas rezultātā plānotais siltumnīcefekta gāzu emisiju apjoma samazinājums – 18,629 CO</t>
    </r>
    <r>
      <rPr>
        <vertAlign val="subscript"/>
        <sz val="10"/>
        <rFont val="Arial"/>
        <family val="2"/>
      </rPr>
      <t>2</t>
    </r>
    <r>
      <rPr>
        <sz val="10"/>
        <rFont val="Arial"/>
        <family val="2"/>
      </rPr>
      <t xml:space="preserve"> ekvivalenta tonnas/gadā. 
No atjaunojamiem energoresursiem saražotā papildjauda projekta ietvaros veikto investīciju rezultātā – 0,024 MW.
</t>
    </r>
  </si>
  <si>
    <t>5.2.92.</t>
  </si>
  <si>
    <t>Bijušā Ogres Tautas nama ēkas pielāgošana Operetes teātra funkcijai un pieguļošās teritorijas labiekārtošana .</t>
  </si>
  <si>
    <t>08.240 Teātri, izrādes un kultūrdarbi</t>
  </si>
  <si>
    <t xml:space="preserve">Projekta īstenošanas rezultātā bijušā Ogres Tautas nama ēka tiks pielāgota Operetes teātra vajadzībām, aktivizējot kultūras sektoru, sniedzot pakalpojumus ar augstu pievienoto vērtību  Ogres novada iedzīvotājiem, Latvijas iedzīvotājiem un ārvalstu viesiem.
Projekta ietvaros paredzēta objektam un pilsētas centrālajai asij – Brīvības ielai pieguļošās teritorijas labiekārtošana,  funkcionāli pielāgojot paredzētajai darbībai un uzsverot vēsturiskās pilsētvides identitāti.
Projekts tiks īstenots 2020.-2022.gadu periodā publiskās un privātās partnerības ietvaros, t.sk., pašvaldībai sadarbojoties ar Latvijas Republikas Kultūras ministriju.
</t>
  </si>
  <si>
    <t>2022</t>
  </si>
  <si>
    <t xml:space="preserve"> Veikta VPII „Ābelīte” ēkas siltināšana</t>
  </si>
  <si>
    <t>SAM 4.2.2. Ogresgala pamatskolas ēkas siltināšana</t>
  </si>
  <si>
    <t>Veikta Ogresgala pamatskolas ēkas siltināšana. Projekts īstenojams 2020.-2022.g.</t>
  </si>
  <si>
    <t xml:space="preserve"> Svītrots saskaņā ar Ogres novada pašvaldības domes 14.05.2020. sēdes lēmumu (protokols Nr.12; 3.§) </t>
  </si>
  <si>
    <t>(Ogres novada pašvaldības domes 18.06.2020. sēdes lēmuma (protokols Nr.15; 6.§)  redakcijā)</t>
  </si>
  <si>
    <t>3.2.169.</t>
  </si>
  <si>
    <t>Madlienas pagasta autoceļa A1 posma P32 līdz iebrauktuvei uz Madlienas vidusskolu pārbūve</t>
  </si>
  <si>
    <t xml:space="preserve">Projekta rezultātā tiks pārbūvēts Madlienas pagasta autoceļa A1 posms no P32 līdz iebrauktuvei uz Madlienas vidusskolu (620 m), izveidojot asfalta segumu. </t>
  </si>
  <si>
    <t xml:space="preserve">Taurupes muižas klēts atjaunošana ar mērķi izveidot V.Purvīša muzeju </t>
  </si>
  <si>
    <t>Atjaunots vietējās nozīmes kultūras piemineklis, sakopta degradēta vide
Atjaunots vietējās nozīmes kultūras piemineklis, sakopta degradēta vide, uz Ogres Mākslas un vēstures muzeja krātuvē esošo V.Purvīša gleznu un vēsturisko materiālo un nemateriālo liecību pamata Ogres novada Taurupes pagastā, kur atrodas V.Purvīša dzimtās mājas un kurā viņš gleznojis, izveidots muzejs.
Projektu plānots īstenot 2020.-2021.g. periodā. Kopējais nepieciešamā finansējuma apjoms – EUR 934 000 (2020.g. – EUR 200 000, 2021.g. – EUR 734 000).</t>
  </si>
  <si>
    <t>5.2.93.</t>
  </si>
  <si>
    <t>Bijušās bērnu sanatorijas “Ogre” ieejas vestibila atjaunošana</t>
  </si>
  <si>
    <t>Atjaunots vietējās nozīmes kultūras piemineklis, sakopta degradēta vide. Atjaunots vietējas nozīmes arhitektūras pieminekļa - Sanatorijas "Ogre" (Gaismas prospekts 2/6, Ogre, arhitekts K.Pēkšēns; valsts aizsardzības Nr.8274) vestibils ar valsts nozīmes mākslas pieminekli - A.Cīruļa veidotajiem Sienu gleznojumiem” (valsts aizsardzības Nr.4087), veikti labiekārtošanas būvdarbi (bruģis, apgaismojums, žogs, žoga balsti u.c.), A.Cīruļa griestu gleznojumu restaurācija, Lielās zāles un vestibila apgaismes ķermeņu atjaunošana un uzstādīšana.</t>
  </si>
  <si>
    <t>Projekta mērķis ir samazināt oglekļa dioksīda emisijas un primārās enerģijas patēriņu, sekmējot energoefektivitātes paaugstināšanu un izdevumu samazināšanos par siltumapgādi pašvaldības īpašumā esošajā Sporta centra ēkā (kopējā ēkas platība 1292 m2) Skolas ielā 12, Ogrē. 
 Lai veicinātu atjaunojamo energoresursu izmantošanu, uz ēkas jumta ir plānots uzstādīt saules paneļus elektroenerģijas ražošanai. Saules baterijas ir paredzētas saules enerģijas pārveidošanai elektrībā, ko var izmantot ēkas elektroierīču darbināšanā. 
Projekta gatavības pakāpe ir atbilstoša – pieejams detalizēts tehniskās apsekošanas atzinums, veikts energoaudits, sagatavota specifikācija iepirkuma izsludināšanai. 
Potenciālais projekta uzsākšanas laiks – 2020.gada augusts.
                Prognozējamie rezultāti
Projekta īstenošanas rezultātā prognozējams primārās enerģijas patēriņa samazinājums no 277,54 kWh/m2 līdz 135,45 kWh/m2. Projekta īstenošanas rezultātā primārās enerģijas ietaupījums sasniegs 168 620 kWh/gadā. 
Aprēķinātais siltumnīcefekta gāzu emisiju apjoms pirms  projekta īstenošanas, CO2 ekvivalenta tonnas/gadā – 69,573, pēc projekta īstenošanas – 35,324. Projekta īstenošanas rezultātā plānotais siltumnīcefekta gāzu emisiju apjoma samazinājums –  34,249 CO2 ekvivalenta tonnas/gadā.
No atjaunojamiem energoresursiem saražotā papildjauda projekta ietvaros veikto investīciju rezultātā – 0,010 MW.</t>
  </si>
  <si>
    <t>(Ogres novada pašvaldības domes 13.08.2020. sēdes lēmuma (protokols Nr.18; 14.§)  redakcijā)</t>
  </si>
  <si>
    <t>3.2.170.</t>
  </si>
  <si>
    <t xml:space="preserve">Atbalsts iedzīvotāju nekustamā īpašuma pievienošanai  centralizētajai ūdensapgādes un kanalizācijas sistēmai </t>
  </si>
  <si>
    <t>05.200
06.300</t>
  </si>
  <si>
    <t xml:space="preserve">Nodrošināt atbalstu 462 dzīvojamo ēku pievienošanai centralizētajiem ūdensapgādes un kanalizācijas tīkliem, kas tika izbūvēti ES Kohēzijas Fonda finansēto projektu “Ogres ūdenssaimniecības attīstības 2.kārta” un “Ogres ūdenssaimniecības attīstības 4.kārta” ietvaros. Projekts tiks īstenots 2020.-2021.gadu periodā. Nepieciešama finansējuma apmērs – 900 000 EUR (675 000 EUR – valsts aizdevums, 225 000 EUR – pašvaldības budžeta līdzekļi): 
     2020.g.: 300 000 EUR (225 000 EUR – valsts aizdevums, 75 000 EUR – pašvaldības budžeta līdzekļi);
     2021.g.: 600 000 EUR (450 000 EUR – valsts aizdevums, 150 000 EUR – pašvaldības budžeta līdzekļi). </t>
  </si>
  <si>
    <t xml:space="preserve">PA "Ogres Komunikācijas" </t>
  </si>
  <si>
    <t>7.2.1.</t>
  </si>
  <si>
    <t>Jaunu pašvaldības pakalpojumu sniegšanas veidu attīstība</t>
  </si>
  <si>
    <t>09.820
08.290
06.600
05.200
06.300</t>
  </si>
  <si>
    <t xml:space="preserve">Izstrādāta projekta dokomentācija un pārbūvēta Birzgales iela
Projekta mērķis – pārbūvēt Birzgales ielu, Ogrē, nodrošinot Ogres pilsētas Loka un Rūpnieku ielas mikrorajona iedzīvotāju un transporta plūsmas nodrošināšanai, centra rajona atslogošanai, transporta plūsmu pa Birzgales, Kadiķu un Egļu ielām novirzot ārā no pilsētas un autoceļu Rīga – Koknese, tādējādi minētais objekts būs nozīmīgs arī Ogres novada iedzīvotāju dzīves kvalitātes un drošības uzlabošanas objekts.  
2019.g. izstrādāts būvprojekts – (EUR 21 162,90). 
Būvniecības darbu kopējās izmaksas – EUR 564 640,85 (EUR 367 859,13  – valsts aizdevums, EUR 196 781,72 – pašvaldības budzeta līdzekļi):
 </t>
  </si>
  <si>
    <t>Izstrādāta projekta dokumentācija un pārbūvēta Kadiķu iela</t>
  </si>
  <si>
    <t xml:space="preserve">Izstrādāta projekta dokomentācija un pārbūvēta Kadiķu iela
Projekta mērķis - nodrošināt Ogres pilsētas Loka un Rūpnieku ielas mikrorajona iedzīvotāju un transporta plūsmas savienojumu ar autoceļu Rīga - Koknese, atslogot pilsētas centru un sastrēgumus, veicinot mobilitāti un mazinot vides piesārņošanu. 
2020.gadā izstrādāts būvprojekts (EUR 11 343.50)
Būvdarbu kopējās izmaksas  – EUR 179 585,55 (EUR 105 000 – valsts aizdevums; EUR 74 585,55 – pašvaldības budžeta līdzekļi):
    – 2020.g.: EUR 143 668,44 (EUR 84 000 – valsts aizdevums, EUR 59 668,44 – pašvaldības budžeta līdzekļi);
    – 2021.g.: EUR 35 917,11 (EUR 21 000 – valsts aizdevums, EUR 14 917,11 – pašvaldības budžeta līdzekļi). </t>
  </si>
  <si>
    <t>3.2.9.</t>
  </si>
  <si>
    <t>Parka ielas būvprojekta izstrāde un pārbūves 1. kārta</t>
  </si>
  <si>
    <t>.</t>
  </si>
  <si>
    <t xml:space="preserve">Izstrādāts Parka ielas pārbūves būvprojekts
Projekta mērķis – Parka ielas, Ogrē, pārbūve, uzlabojot satiksmes drošību un komforta līmeni satiksmes mazāk aizsargātajiem dalībniekiem – gājējiem un velosipēdistiem.
Parka ielas būvprojekts (izstrādāts 2020.g. – EUR 12 075.80) paredz Parka ielas pārbūvi veikt 2. kārtās. 
Ogres novada pašvaldība ir paredzējusi veikt 1. kārtas pārbūvi Parka ielas posmā no Lapu ielas līdz Ceriņu ielai, kur minēto ielas posmu paredzēts veidot kā gājēju ielu ar labiekārtojuma elementiem. 
Ielu pārbūves projekta koncepcija un risinājumi paredz:
1. Ielas braucamās daļas pārbūvi;
2. Ietvju, gājēju un velosipēdu ceļu izbūvi;
3. Nodrošināt slēgto lietus ūdens atvadi;
4. Apgaismojuma izbūvi.
Būvdarbus plānots īstenot 2020.-2020.g. 
Būvdarbu kopējās izmaksas – 308 550 EUR (218 550 EUR – pašvaldība budžeta līdzekļi, 90 000 EUR – valsts aizdevums):
      2020.g.: 277 695 EUR (196 695 EUR – pašvaldības budžeta līdzekļi, 81 000 EUR – valsts aizdevums);
     2021.g.: 30 855 EUR (21 855 EUR – pašvaldības budžeta līdzekļi, 9 000 EUR – valsts aizdevums). 
</t>
  </si>
  <si>
    <t>2019.-2021.</t>
  </si>
  <si>
    <t>Izveidots tehniskais projekts un izbūvēts veloceliņš Ogre - Ogresgals
Projekta mērķis ir uzlabot satiksmes drošību augstāk minētajā ceļa posmā, izbūvējot gājēju un velo celiņu ~ 2,50m platumā, ņemot vērā, ka šo ceļa posmu turp un atpakaļ ikdienu mēro ļoti liels iedzīvotāju skaits.
Būvniecības dokumentācijas izstrādes izmaksas – EUR 12088. 
Būvniecības darbu kopējās izmaksas – EUR 1 089 000,00 (EUR 816 750 – valsts aizdevums, EUR 272 250 – pašvaldības budžeta līdzekļi):
    – 2020.g. EUR 326 700  (EUR –  245 025 valsts aizdevums, EUR 81 6756 – pašvaldības budžeta līdzekļi);
 – 2021.g. EUR 733 300 (EUR 571 725  – valsts aizdevums, EUR 190 575 – pašvaldības budžeta līdzekļi);</t>
  </si>
  <si>
    <t xml:space="preserve">Veikta Egļu ielas Ogrē projektēšana un pārbūve
Projekta mērķis – pārbūvēt Egļu ielu, Ogrē, nodrošinot Ogres pilsētas Loka un Rūpnieku ielas mikrorajona iedzīvotāju un transporta plūsmu uz autoceļu Rīga - Koknese, tādējādi atslogojot pilsētas centru un sastrēgumus pie Rīga – Daugavpils dzelzceļa pārbrauktuvēm, veicinot mobilitāti un mazinot vides piesārņošanu. 
2020.gadā izstrādāta būvniecības dokumentācija (EUR 11 797,50). 
Būvniecības darbu kopējās izmaksas – EUR 431 458,80  (EUR 245 671,25 – valsts aizdevums, EUR 185 787,55 – pašvaldības budžeta līdzekļi):
     – 2020.g.: EUR 345 167 (EUR 196 537,00 –  valsts aizdevums, EUR 148 630,04  – pašvaldības budžeta līdzekļi); 
     – 2021.g.: EUR 86 291 ,76(EUR 49 134,25  – valsts aizdevums, 37 157,51  EUR – pašvaldības budžeta līdzekļi). 
</t>
  </si>
  <si>
    <t>Izbūvēts gājēju ceļš Jaunogres prospekta posmā no Raiņa prospekta līdz Baldones ielai. 
Projekta mērķis ir izbūvēt jaunu gājēju ceļu Jaunogres prospekta posmā no Baldones ielas līdz Raiņa prospektam. Tāpat būvprojekta ietvaros ir paredzēts pārbūvēt esošās iebrauktuves uz pieguļošajiem īpašumiem projektētā gājēju ceļa pusē, atjaunot Jaunogres prospekta krustojumu segumu ar krustojošajām ielām, pārbūvēt autobusu pieturvietas “A.Upīša iela” platformu, kā arī gājēju ceļa galā izveidot divas jaunas gājēju pārejas.
2020.gadā izstrādāta būvniecības dokumentācija (EUR 12 098.79)
Būvniecības darbu kopējas izmaksas – EUR 148 157,86 (EUR 111 118,39 – valsts aizdevums, EUR 37039,47 – pašvaldības budžeta  līdzekļi)</t>
  </si>
  <si>
    <t xml:space="preserve">Izbūvēts autostāvlaukums
Projekta mērķis ir izbūvēt autostāvlaukumu starp Jaunogres vidusskolu, vidusskolas 2.korpusu un VPII “Dzīpariņš”, nodrošinot izglītojamo vecāku autotransporta novietošanu, kā arī izglītojamo drošību mācību iestāžu sasniegšanai.
Projekta īstenošanai nepieciešamā finansējuma apmērs – EUR 146 000 (EUR 96 675 – valsts aizdevums, EUR 49 325 – pašvaldības budžeta līdzekļi):
    – 2020.g.: EUR 43 680 (EUR 28 800 – valsts aizdevums, EUR 14 880 – pašvaldības budžeta līdzekļi);
    – 2021. g.: EUR 102 320  (EUR 67 875 – valsts aizdevums, EUR 34 445  – pašvaldības budžeta līdzekļi);
</t>
  </si>
  <si>
    <t xml:space="preserve">Projekta mērķis ir samazināt oglekļa dioksīda emisijas un primārās enerģijas patēriņu, sekmējot energoefektivitātes paaugstināšanu un izdevumu samazināšanos par siltumapgādi pašvaldības īpašumā esošajā  Jauniešu mājas ēkā, Brīvības ielā 40, Ogrē, Ogres nov., veicot tās siltināšanu. 
Lai samazinātu CO2 emisijas, siltumenerģijas un elektroenerģijas patēriņu un panāktu maksimālu izmaksu efektivitāti, projekta ietvaros ēkā plānots īstenot:
1. Ārsienu siltināšana;
2. Cokola siltināšana;
3. Augšstāva pārseguma pārbūve un siltināšana;
4. Logu nomaiņa;
5. Ventilācijas sistēmas ierīkošana ar rekuperācijas sistēmu;
6. Gaismekļu nomaiņa.
7.Siltummezgla modernizācija
Projekta īstenošanai nepieciešamā finansējuma apmērs – EUR 159 607,20 (EUR 119 705,40 – valsts aizdevums, EUR 39 901,8 – pašvaldības budžeta līdzekļi):
    – 2020.g.: EUR 47 882,16 (EUR 35 911,62 – valsts aizdevums , EUR 11 970,80 – pašvaldības budžeta līdzekļi);
    – 2021.g.: EUR 111 725,04 (EUR 83 793,78 – valsts aizdevums, EUR 27 931,26 – pašvaldības budžeta līdzekļi). 
</t>
  </si>
  <si>
    <t>2020. - 2021.</t>
  </si>
  <si>
    <t xml:space="preserve">Veikta VPII „Ābelīte” ēkas siltināšana. Projekts īstenojams 2020.-2021.g.
Projekta mērķis ir pašvaldības ēkas Ogres novada Ogresgala pagasta pirmsskolas izglītības iestādes “Ābelīte” energoefektivitātes pasākumi (atjaunošana), kā rezultātā tiks samazinātas siltumnīcefekta gāzu emisijas un uzlabota pašvaldības ēkas energoefektivitāte.
Lai samazinātu CO2 emisijas, siltumenerģijas un elektroenerģijas patēriņu un panāktu maksimālu izmaksu efektivitāti, projekta ietvaros ēkā plānots īstenot:
1. Ārsienu siltināšana;
2. Cokola siltināšana;
3. Jumta siltināšana;
4. Pagraba pārseguma siltināšana;
5. Logu nomaiņa;
6. Veco ieejas mezglu nomaiņa pret blīvām ārdurvīm ar aizvērēj-mehānismiem, montējot tvaika un nokrišņu izolācijas perimetra lentas;
7. Apkures sistēmas procesora nomaiņa;
8. Decentralizētās ventilācijas sistēmas ierīkošana ar rekuperācijas sistēmu;
9. Gaismekļu nomaiņa.
Projekts īstenojams 2020.-2021.g. 
Nepieciešamā finansējuma apmērs – EUR 510 528 (EUR 382 896 – valsts aizdevums, EUR 127 632 – pašvaldības budžeta līdzekļi):
     – 2020.g.: EUR 153 158,40 (EUR 114 868,80 – valsts aizdevums, EUR 38 289,60 – pašvaldības budžeta līdzekļi);
     – 2021.g.: EUR 357 369,60 (EUR 268 027,20 – valsts aizdevums, EUR 89 342,40 – pašvaldības budžeta līdzekļi). 
</t>
  </si>
  <si>
    <t>4.2.4</t>
  </si>
  <si>
    <t>Jaunogres vidusskolas 2.korpusa energoefektivitātes paaugstināšana</t>
  </si>
  <si>
    <t>86 175</t>
  </si>
  <si>
    <t xml:space="preserve">Projekta ietvaros tiks veikta Jaunogres vidusskolas ēkas Mālkalnes pr. 43, Ogrē, Ogres nov., ēkas ar kadastra apzīmējumu 7401 002 0113 002 energoefektivitātes paaugstināšanas pasākumi:
1. Ārsienu siltināšana;
2. Cokola siltināšana;
3. Jumta siltināšana;
4. Pagraba pārseguma siltināšana;
5. Logu nomaiņa;
6. Veco ieejas mezglu nomaiņa pret blīvām ārdurvīm ar aizvērēj-mehānismiem, montējot tvaika un nokrišņu izolācijas perimetra lentas;
7. Apkures sistēmas procesora nomaiņa;
8. Decentralizētās ventilācijas sistēmas ierīkošana ar rekuperācijas sistēmu;
9. Gaismekļu nomaiņa.
Darbi tiks īstenoti 2020.-2021.g. 
Projekta īstenošanai nepieciešamā finansējuma apmērs ir EUR 1 200 000 (EUR 912 750 – pašvaldības budžeta līdzekļi, EUR 287 250 – valsts aizdevums):
     – 2020.g.: – EUR 360 000  (EUR 273 825 – pašvaldības budžeta līdzekļi, EUR 86 175 – valsts aizdevums);
     –  2021.g.– EUR 840 000 (EUR 638 925 – pašvaldības budžeta līdzekļi, EUR 201 075 – valsts aizdevums). </t>
  </si>
  <si>
    <t>2021. - 2021.</t>
  </si>
  <si>
    <r>
      <t xml:space="preserve">Projekta ietvaros tiks attīstīti pašvaldības iestāžu (t.sk. Ogres Centrālas bibliotēkas, izglītības, kultūras, sporta un iestāžu, SIA "Ogres Namsimnieks", PA "Ogres Komunikācijas") pakalpojumi, izstrādājot bezkontakta vai autonomus risinājumus:
 Nepieciešamais finansējums – 706 182,20 EUR (529 636,65 EUR – valsts aizdevums, 176 545,55 EUR – pašvaldības budžeta līdzekļi: 
      2020.g.: 250 000 EUR (187 500 EUR – valsts aizdevums, 62 500 EUR – pašvaldības budžeta līdzekļi);
    2021.g.:  456 182,20 EUR (342 136,65 EUR – valsts aizdevums, 114 045,55 EUR – pašvaldības budžeta līdzekļi). 
</t>
    </r>
    <r>
      <rPr>
        <b/>
        <sz val="10"/>
        <color indexed="8"/>
        <rFont val="Calibri"/>
        <family val="2"/>
      </rPr>
      <t xml:space="preserve">Projekts ietver šādas aktivitātes: </t>
    </r>
    <r>
      <rPr>
        <sz val="10"/>
        <rFont val="Arial"/>
        <family val="2"/>
      </rPr>
      <t xml:space="preserve">
1.  Ogres Centrālā bibliotēka
– Attālināta bibliotēkas pakalpojumu nodrošināšana (56 000 EUR )
RFID sistēma - lasītāju pašapkalpošanās sistēma (175 000 EUR )
– Patstāvīgs attālināts apmācību pakalpojums (36 000 EUR )
– Attālināta bibliotēkas telpu rezervācija (6 000 EUR)
– Attālināts drukāšanas pakalpojums (7 200  EUR)
2. Attālinātas apmācību sistēmas stiprināšana skolu audzekņiem
– 320 portatīvo datoru iegāde  (240 000 EUR);
– 8 uzlādes staciju iegāde  (17 600 EUR).
3. Covid19 preventīvo aizsardzības līdzekļu iegāde un uzstādīšana
– 4 termokameras (9 680 EUR) ; 
– 24 mobilie temperatūras mērītāji (1 597,20 EUR);
– 40 stacionārās bezkontakta dezinfekcijas iekārtas (12 100 EUR);
– 50 pie sienas stiprināmas bezkontakta dezinfekcijas iekārtas (9 075 EUR).
4. Mobilās aplikacijas "Ogres novadnieks" izstrāde (90 000 EUR )
5. Videokonferenču risinājumnu izstrāde un ieviešana (39 930 EUR)
6. Projekta vadība (6 000 EUR). 
</t>
    </r>
  </si>
  <si>
    <t>Jā</t>
  </si>
  <si>
    <t>veikta bijušās Ogres Profesionālās vidusskolas ēkas Ogrē, Upes prospektā 16 rekonstrukcija, paaugstinot ēkas energoefektivitāti. Sociālo pakalpojumu sniegšanas vietas pieejamas cilvēkiem ar funkcionāliem traucējumiem (ierīkotas zvana pogas, lifti, elektriskās durvis, pielāgotas ieejas, uzbrauktuves, sanitārie mezgli)</t>
  </si>
  <si>
    <t>Nē</t>
  </si>
  <si>
    <t xml:space="preserve">Nav aktuāli – 31.08.2018. bērnu nams "Laubere" tika slēgts </t>
  </si>
  <si>
    <t>Finanšu trūkuma dēļ, projekts nav realizēts</t>
  </si>
  <si>
    <t>Finansējuma nepieejamības dēļ</t>
  </si>
  <si>
    <t>Daļēji</t>
  </si>
  <si>
    <t>Daļēji revitalizēta degradētā teritorija Pārogres industriālajā parkā. Uzsākta būvniecība.</t>
  </si>
  <si>
    <t>Izstrādāts projekts.</t>
  </si>
  <si>
    <t>Restaurēta Lielā zāle un A.Cīruļa gleznojumi</t>
  </si>
  <si>
    <t>Finansējuma trūkuma dēļ</t>
  </si>
  <si>
    <t>Uzsākti būvdarbi</t>
  </si>
  <si>
    <t>projekts realizēts atbilstoši iecerēm</t>
  </si>
  <si>
    <t xml:space="preserve">Finansējuma nepieejamības dēļ </t>
  </si>
  <si>
    <t>2019.gadā SIA "Ogres Namsaimnieks" atklāja jaunu mājas lapu (www.ogresnamsaimnieks.lv) un klientu portālu (e.ogresnamsaimnieks.lv), ieviesa automātiskās atbildes vairākiem telefona numuriem, utt., kā arī tika pilnveidotas esošās sistēmas un programmas. SIA "Ogres Namsaimnieks" turpina interesēties par IT un plāno to ieviešanu pārvaldīšanas un apsaimniekošnas procesā arī turpmāk.</t>
  </si>
  <si>
    <t>Uzsākts starptautisks projekts NOAH, sagatavotas tehniskās specifikācijas</t>
  </si>
  <si>
    <t>Uzsākta projekta īstenošana</t>
  </si>
  <si>
    <t>Izstrādāts būvprojekts</t>
  </si>
  <si>
    <t>Izstrādāta tehniskā dokumentācija</t>
  </si>
  <si>
    <t>Projekts īstenots</t>
  </si>
  <si>
    <t>Uzsākta projektēšana</t>
  </si>
  <si>
    <t>Veikts Norupes ielas remonts.</t>
  </si>
  <si>
    <t>Plānots sākt 2020.g.</t>
  </si>
  <si>
    <t>Pievesta grants un veikti remontdarbi Lielvārdes, Uzvaras, Pagsta, Strautu, A.Upīša, Lāšplēša, Griezes, M.Ķentes ielās.</t>
  </si>
  <si>
    <t>Darbi pabeigti 2016.gadā par kopējo summu  EUR 10986.70 ar PVN</t>
  </si>
  <si>
    <t>Darbi pabeigti 2017.gadā par kopējo summu EUR 9165.86 ar PVN</t>
  </si>
  <si>
    <t>Uzstādīti luksofori Austrumu ielas un A6 šosejas krustojumā.</t>
  </si>
  <si>
    <t>Daugavpils šosejas atjaunošanas darbi veikti.</t>
  </si>
  <si>
    <t>Veikta daļēja  parka teritorijas labiekārtošana, izbūvējot apgaismotu rotaļu laukums rekreācijas zonu. (J.Čakstes)
Izmaksas– EUR 377 188 (ar PVN)</t>
  </si>
  <si>
    <t>Izstrādāts Jaunogres parka izveides projekts un veiktu labiekārtošanas darbi</t>
  </si>
  <si>
    <t>Projekts izstrādāts, LED projekts uzsākts</t>
  </si>
  <si>
    <t>finanšu trūkuma dēļ</t>
  </si>
  <si>
    <t>Izveidota labiekārtota pludmale pie Vecogres.</t>
  </si>
  <si>
    <t>2019.gadā netika realizēts neviens energoefektivitātes paaugstināšanas projekts ar ALTUM atbalstu SIA "Ogres Namsaimnieks" pārvaldīšanā un apsaimniekošanā esošajās mājās. SIA "Ogres Namsaimnieks" bija saskaņojis dokumentācijas un saņēmis atzinumus no ALTUM par līdzfinansējuma piešķiršanu 11 mājām siltināšanas projektu īstenošanai. Tika veikti arī iepirkumi. Mājas nepiekrita turpināt šos projektus.</t>
  </si>
  <si>
    <t>Aplis izbūvēts P32 rekonstrukcijas ietvaros, stāvlaukumam atjaunots asfaltbetona segums, ierīkotas ceļa zīmes un horizontālie apzīmējumi</t>
  </si>
  <si>
    <t>PA "Ogres komunikācijas"</t>
  </si>
  <si>
    <t xml:space="preserve">Īstenots 2020.g. </t>
  </si>
  <si>
    <t xml:space="preserve">Netika īstenots finansējuma nepieejamības dēļ </t>
  </si>
  <si>
    <t>Īstenots 2020.g.</t>
  </si>
  <si>
    <t>Projekts realizēts 2019.gadā  EUR 6866,82</t>
  </si>
  <si>
    <t>Projekts pabeigts pilnā apmērā 2018.gadā.EUR 6041,66</t>
  </si>
  <si>
    <t xml:space="preserve">Nē </t>
  </si>
  <si>
    <t xml:space="preserve">Nav realizēts finansējuma trūkuma dēļ, lūdzu pārcelt uz 2021-2022 </t>
  </si>
  <si>
    <t>Ir izveidota viena ūdens ņemšanas vieta pie "Līčkalniņa" kapsētas, kopējās izmaksas sastādīja 1991,66 EUR ar PVN</t>
  </si>
  <si>
    <t>2019.gadā netika realizēts neviens projekts, jo atsevišķām mājām nebija pietiekošu naudas līdzekļu, nevarēja atrast būvnieku, kurš būtu gatavs veikt darbus, vai būvnieku piedāvāta cena bija lielāka nekā paredzētā cena.</t>
  </si>
  <si>
    <t>Pieteikšanās jauniem energoefektivitātes paaugstināšanas projektiem ar ALTUM atbalstu varētu būt pieejama no 2023.gada. SIA “Ogres Namsaimnieks” pašreiz gatavo dokumentāciju par 6 mājām.</t>
  </si>
  <si>
    <t xml:space="preserve">Jā </t>
  </si>
  <si>
    <t>Projekts pabeigts pilnā apmērā 2019.gadā.EUR 48758</t>
  </si>
  <si>
    <t>jā</t>
  </si>
  <si>
    <t>Veiktā uzbūvēta autostāvvieta</t>
  </si>
  <si>
    <t>remonts veikts</t>
  </si>
  <si>
    <t>vides pieejamība gājēju tunelī nodrošināta</t>
  </si>
  <si>
    <t>izstrādāts un apstiprināts būvprojekts.</t>
  </si>
  <si>
    <t>Būvvaldē akceptēti divi projekti "Gājēju celiņš starp Krasta promenādi un Brīvības ielas aizsargdambi" un "Gājēju celiņš starp Brīvības ielas aizsargdambi un Norupītes aizsargdambi". Izbūvēts celiņš starp Norupītes aizsargdambi un veco aizsargdambi.</t>
  </si>
  <si>
    <t>Remonti veikti, logi nomainīti</t>
  </si>
  <si>
    <t>Remonts veikts, EUR 1 969</t>
  </si>
  <si>
    <t>Izbūve veikta 2018 gadā</t>
  </si>
  <si>
    <t>2019 gadā veiktas projekta izmaiņas un uzsākta kabeļa izbūve, darbi tiks pabeigti 2020 gada sākumā, izmaksas 25187 EUR, kas ir 50% no izmaksām, pārējos 50%c sedz AS Sadales tīkli</t>
  </si>
  <si>
    <t>2018 gadā ir izstrādāts tehniskais projekts , kurā cita starpa ietverta autostāvvieta Aktīvās atpūta slaukumā pie Dubkalnu ūdenskrātuves. Pagaidām izbūve nav veikta, netiek plānota arī 2020 gadā.</t>
  </si>
  <si>
    <t>Uzsāktas priekšizpētes</t>
  </si>
  <si>
    <t xml:space="preserve">Netika īstenots finansējuma nepieejamības dēļ. Plānots iekļaut 2021.g. budžetā. </t>
  </si>
  <si>
    <t>2019.gadā pie iebrauktuves šautuves teritorijā, Jaunogres pr.2, tika uzstādīti divviru vārti ar tālvadību</t>
  </si>
  <si>
    <t>Izstrādāts 1 velomaršruts, apzinātas vietas info stendu uzstādīšanai, izstrādāta būvniecības ieceres dokumentācija BIO WC</t>
  </si>
  <si>
    <t>Izsatrādāti būvprojekti Vēju un Lauberes ielas virszemes noteces pāruvei.</t>
  </si>
  <si>
    <t xml:space="preserve">Plānots 2021.-2022.g. </t>
  </si>
  <si>
    <t>2019.gadā tika saņemti 2 pieteikumi (Meža prospekts 4A, Ogre, un Tīnūžu iela 11, Ogre) pabalstam par mājokļa ārējās vides pielāgošanu personai ar kustību traucējumiem. Meža prospekta 4A, Ogrē, projekts realizēts 2020.gada sākumā. Tīnūžu ielas 11, Ogrē, projekts ir komplicēts (nepieciešams izstrādāts projekts), taču projektu plānots realizēt 2020.gadā.</t>
  </si>
  <si>
    <t>Darbi veikti 2018. gadā</t>
  </si>
  <si>
    <t>2018.gadā atjaunotas 5 smilšu kastes.</t>
  </si>
  <si>
    <t>2017.gadā tika uzstādītas 2 nojumes un 1 plānota uzstādīt 2019.gadā.</t>
  </si>
  <si>
    <t>Uzstādīta 1 interaktīvā nojume 10000 Eur vērtībā, otrai nojumei nav nepieciešamības</t>
  </si>
  <si>
    <t>2019.gadā Iegādāta un uzstādīta interaktīvā tāfele  mācību klasē.</t>
  </si>
  <si>
    <t>Netiks projekts realizēts, jo nepieciešami daudz lielāki līdzekļi remontam.</t>
  </si>
  <si>
    <t>Atjaunotas vienas āra kāpnes,darbi veikti piešķirtā budžete ietvaros.</t>
  </si>
  <si>
    <t>Nepietiekami budžeta līdzekļi.</t>
  </si>
  <si>
    <t>Atjaunota sporta zālē grīdas virskārta</t>
  </si>
  <si>
    <t>Labiekārtotas ar trauku mazgājamajām mašīnām</t>
  </si>
  <si>
    <t>radiatoru maiņa veikta 5 klasēs</t>
  </si>
  <si>
    <t xml:space="preserve"> Veikta velosipēdu stāvvietas ierīkošana.
</t>
  </si>
  <si>
    <t>Ir iegādātas tribīnes, bet ar mazāku skaitu sēdvietām</t>
  </si>
  <si>
    <t>Nav</t>
  </si>
  <si>
    <t>Nav realizēts</t>
  </si>
  <si>
    <t>Ir realizēts, daļēji. Siena nojaukta. Uzlikta sēta. Informācijas siena nav izgatavota.</t>
  </si>
  <si>
    <t xml:space="preserve">Nav </t>
  </si>
  <si>
    <t xml:space="preserve"> Ir pilnībā pabeigts virtuves bloka remonts atbilstoši normatīvo aktu prasībām</t>
  </si>
  <si>
    <t xml:space="preserve">papildināts aprīkojums </t>
  </si>
  <si>
    <t>Notiek konstruktoru un arhitektu darbs.</t>
  </si>
  <si>
    <t>Ierīkota 2018. gadā</t>
  </si>
  <si>
    <t>uzstādīts 2018.gadā 100 metri</t>
  </si>
  <si>
    <t>Veikts 9.,10.grupu garderobes remonts ar elektrisko žāvējamo skapju uzstādīšanu.</t>
  </si>
  <si>
    <t xml:space="preserve">Pilnveidota lietus novadīšanas sistēma. Celiņu rekonstrukcijai nepieciešami papildu līdzekļi.  </t>
  </si>
  <si>
    <t>Apsekošana veikta 2018.gadā</t>
  </si>
  <si>
    <t>Tiks veikta 2020.gada vasarā, koptāmes izmaksas ir 36202,72 ar PVN</t>
  </si>
  <si>
    <t>Līdzekļu trūkuma dēļ netika uzsākts</t>
  </si>
  <si>
    <t>Darbi tika veikti 2019.gadā</t>
  </si>
  <si>
    <t>Atzinumi ir saņemti.</t>
  </si>
  <si>
    <t>Segums netiks atjaunots, kamēr nenotiks Skolas 12 sporta zāles siltināšana, rekonstrukcija</t>
  </si>
  <si>
    <t xml:space="preserve">Projekta izstrāde un topogrāfija veikta Jaunogres pr.2. </t>
  </si>
  <si>
    <t>Skrejceļa seguma virskārta tika atjaunota 2018.g.</t>
  </si>
  <si>
    <t>Nav piešķirts finansējums</t>
  </si>
  <si>
    <t>Veikta gaismekļu nomaiņa.</t>
  </si>
  <si>
    <t>2018.gadā rotaļlaukumā uzstādīta viena nojume.</t>
  </si>
  <si>
    <t>Remonts veikts 2018. gadā</t>
  </si>
  <si>
    <t>2018.gadā veikts 2 grupu remonts un signalizācijas sistēmas izveide.</t>
  </si>
  <si>
    <t>Apsardzes sistēma uzstādīta.</t>
  </si>
  <si>
    <t>Telpas remontdarbi veikti 2019.gadā.</t>
  </si>
  <si>
    <t>2018.gadā veikta nojumes atjaunošana.</t>
  </si>
  <si>
    <t>Grīdas seguma nomaiņa veikta 2018.gadā</t>
  </si>
  <si>
    <t>Skolotāju istaba ir izveidota citā vietā.</t>
  </si>
  <si>
    <t>Uzstādītas 5 iekšējas videonoverošanas kameras.</t>
  </si>
  <si>
    <t>Veikti remontdarbi  Jaunogres vidusskolā</t>
  </si>
  <si>
    <t>Veikts kanalizācijas stāvvada remonts. Projekts pabeigts</t>
  </si>
  <si>
    <t>Kosmētiskais remonts veikts 2019. gadā.</t>
  </si>
  <si>
    <t>2018.gadā veikts kāpņu kosmētiskais remonts.</t>
  </si>
  <si>
    <t>Projekts ir pabeigts 2018.gadā.</t>
  </si>
  <si>
    <t>Nepietika finansējums, jo tika nomainīti un uzstādīti energoefektīvi gaismekļi visā skolā</t>
  </si>
  <si>
    <t>Ir veikts</t>
  </si>
  <si>
    <t>Veikts grupas telpu remonts - 11963,00 eur</t>
  </si>
  <si>
    <t>Uzstādīta ugunsdrošības sistēma</t>
  </si>
  <si>
    <t>Ir izstrādāts tehniskais projekts.</t>
  </si>
  <si>
    <t>Stadiona segumu un apgaismojumu atjaunoja 2018.gadā.</t>
  </si>
  <si>
    <t>Realizēts siltināšanas projekts</t>
  </si>
  <si>
    <t>basketbola laukumam ir veikta seguma maiņa</t>
  </si>
  <si>
    <t>2019.gadā nomainīta apkures sistēma pagrabā un nosiltināta</t>
  </si>
  <si>
    <t>Darbi tiks veikti 2020.gadā</t>
  </si>
  <si>
    <t>Ir veikta ēkas tehniskā apsekošana</t>
  </si>
  <si>
    <t>Tika iekļauts Ogres skvēra un teritorijas labiekārtošanas darbos 2019.gadā</t>
  </si>
  <si>
    <t>Darbi tika veikti 2018.gadā.</t>
  </si>
  <si>
    <t>Veikts Suntažu vidusskolas pils ēkas piebraucamā ceļa remonts 2018. gada rudenī steidzamības kārtā, jo piebraucamais ceļš bija ļoti sliktā stāvoklī</t>
  </si>
  <si>
    <t>Notiek bruģa pakāpenisks nomaiņas process</t>
  </si>
  <si>
    <t xml:space="preserve">Veikts 3.grupu remonts </t>
  </si>
  <si>
    <t>vertikālā spirāle, Līdzsvaru taka un Līdzsvara šūpoles 2gb. 1726,00 eur</t>
  </si>
  <si>
    <t>2020.gada oktobris, novembris, tiks papildināta jaunu rotaļu būvju iekārtošana</t>
  </si>
  <si>
    <t>Nav aktuāli</t>
  </si>
  <si>
    <t>Aprīkota Ogres 1.vidusskola, veikts iepirkums Ogres Valsts ģimnāzijas ēkas un sporta halles projektēšanai un būvniecībai</t>
  </si>
  <si>
    <t>2018.gadā iegādāts labs, lietots flīģelis "ESTONIA" par 800 EUR</t>
  </si>
  <si>
    <t xml:space="preserve">Iegādāti mūzikas instrumenti-vijoles, saksofons, 3 mūzikas atskaņošanas iekārtas, 3 jauni printeri,  3 jauni datorkomplekti un portatīvais dators, iegādāti arhīva skapji un mēbeles.  </t>
  </si>
  <si>
    <t>2019.gadā iegādāti datori- 4-Taurupes skolai, 3-Mazozolu skolai par kopējo summu 2176,42 EUR</t>
  </si>
  <si>
    <t>Iegādāts sporta inventārs 2019.gadā par 703,08 EUR</t>
  </si>
  <si>
    <t xml:space="preserve"> Daļēji </t>
  </si>
  <si>
    <t xml:space="preserve"> Rotaļlaukumi atjaunoti par summa 2458 EUR </t>
  </si>
  <si>
    <t>Uzstādīts āra inventārs un jauna smilškaste 3.gr.laukumā</t>
  </si>
  <si>
    <t xml:space="preserve">Nomainītas gultas 4.grupās </t>
  </si>
  <si>
    <t xml:space="preserve">Daļēji </t>
  </si>
  <si>
    <t>Uzsākti teritorijas atbrīvošanas darbi baskāju takas ierīkošanai</t>
  </si>
  <si>
    <t xml:space="preserve">Iegādāti 4 portatīvie datori </t>
  </si>
  <si>
    <t>Baseina modernizācija, pielāgojot novadnieka kartei un ieejas durvju modernizēšana ar aprocēm</t>
  </si>
  <si>
    <t>Iesniedza gan jaunās ēkas būvprojektu būvvaldē 2019.gada nogalē. Vecās ēkas nojaukšanas būvprojekts gan tika apstiprināts 2019.g. augustā un ēkas nojaukšana jau uzsākās 2019.gada 1.oktobrī. 
Projektēšanas nosacījumu izpilde jaunajai ēkai bija veikta 2020.gada februārī.</t>
  </si>
  <si>
    <t>Veikts 2018.g.</t>
  </si>
  <si>
    <t xml:space="preserve">Izveidots </t>
  </si>
  <si>
    <t>Nav izpildīts neatbilstošas kapacitātes dēļ</t>
  </si>
  <si>
    <t>Veikts 2019.g.</t>
  </si>
  <si>
    <t>Estrādes ēkas pārbūve pabeigta, papildus veikts skatītāju solu virsmu nomaiņa</t>
  </si>
  <si>
    <t>Piemineklis renovēts 2018.gadā</t>
  </si>
  <si>
    <t>Sanitāro mezglu remonts veikts 2018.gadā</t>
  </si>
  <si>
    <t>Tiek veikta glabāšanas apstākļu uzlabošana esošajās telpās (iegādāti plaukti, kastes,  u.c. glabāšanas inventārs)</t>
  </si>
  <si>
    <t>hidranti nomainīti 2018.gadā</t>
  </si>
  <si>
    <t>Iegādāti jauni grāmatu plaukti (2019.g. EUR 1663,75). Grāmatu plauktu nomaiņa pabeigta</t>
  </si>
  <si>
    <t>plaukti ir iegādāti 2019.gadā</t>
  </si>
  <si>
    <t>2019.gadā iegādāts 1 dators par summu 474,03 EUR</t>
  </si>
  <si>
    <t>Projekts realizēts 2019.gadā par kopējo summu EUR 820 ar PVN</t>
  </si>
  <si>
    <t xml:space="preserve">Īstenots 2018.-2019.g. </t>
  </si>
  <si>
    <t xml:space="preserve">Izstrādāts tehniskais projekts. </t>
  </si>
  <si>
    <t>2019.gadā iesākta būvprojekta izstrāde minimālajā sastāvā.</t>
  </si>
  <si>
    <t>Izdekorēta centrālā egle un iepirkti gaismekļi, izdekorēta Brīvības ielas gājēju iela u.c.</t>
  </si>
  <si>
    <t>Īstenots  2019.gadā</t>
  </si>
  <si>
    <t>rekonstruēts, beidzies konkurss sociālajai uzņēmējdarbībai kafejnīcai</t>
  </si>
  <si>
    <t>revitalizēts</t>
  </si>
  <si>
    <t>Darbi tika veikti 2020 gadā</t>
  </si>
  <si>
    <t>Tiek regulāri īstenots.</t>
  </si>
  <si>
    <t>Sagatavota tehniskā specifikācija</t>
  </si>
  <si>
    <t>Uzsākta būvniecība</t>
  </si>
  <si>
    <t>Nav saņemts Fonda apstiprinājums</t>
  </si>
  <si>
    <t>Līdzfinansējuma trūkuma dēļ</t>
  </si>
  <si>
    <t xml:space="preserve">2019.gadā tika izremontēta un aprīkota ar jauniem pārģērbšanās skapīšiem patruļdienesta darbinieku ģērbtuve Brīvības ielā 6. Izmaksas – EUR 2 850. </t>
  </si>
  <si>
    <t>Izveidota autostāvvieta pie Ogres Sociālā dienesta ēkas Upes prospektā 16</t>
  </si>
  <si>
    <t>izdarīts 2019. un 2020.gadā. Ir pabeigti visu 3 grupu telpu grīdas remonti, izņemot visās 3 grupās vēl būtu jāremontē guļamistabu grīdas (dzīv.telpu,  virtuvju, vannasistabu un koridoru grīdas ir pilnībā atjaunotas</t>
  </si>
  <si>
    <t>Pamatlīdzekļu iepirkums jāveic, kad uzsākta multifunkcionālās zāles celtniecība.</t>
  </si>
  <si>
    <t>Tiks veikts līdz ar multifunkcionālās zāles celtniecību</t>
  </si>
  <si>
    <t xml:space="preserve">Lielās ielas posmā no Liepu ielai līdz Aroniju ielai, Ogresgalā, apgaismojuma projekta izstrāde un būvniecība
</t>
  </si>
  <si>
    <t xml:space="preserve">Izstrādāts Madlienas ciema ielu apgaismojuma rekonstrukcijas projekts
</t>
  </si>
  <si>
    <t>saskaņā ar rādītājiem</t>
  </si>
  <si>
    <t xml:space="preserve">2019.g. rekonstruētas šādas ielas Ogres pilsētā: Jāņa Čakstes prospekts Ogrē, II kārta (garums – 1 265 m, brauktuves platība – 10 431 m2, ietves platība – 2 665 m2, zālāju platība – 10 198 m2, ), Gājēju ietve Jāņa Čakstes prospektā, Ogrē, II kārtas posmā (2 665 m2), Rūpnieku iela (brauktuves platība – 7 138 m2, ietves platība – 147 m2, zālāja platība  4940 m2). </t>
  </si>
  <si>
    <t>Īstenots 2019.gadā</t>
  </si>
  <si>
    <t xml:space="preserve">2019.g. projekta "Degradētās teritorijas Pārogres industriālajā parkā revitalizācija" uzsākta degradētās teritorijas Akmeņu ielā74, Ogrē, revitalizācija. </t>
  </si>
  <si>
    <t>Ogres 1.vidusskolas stāvlaukuma būvproejkta izstrāde</t>
  </si>
  <si>
    <t>Nav realizēts finanšu līdzekļu nepietiekamības dēļ</t>
  </si>
  <si>
    <t>Projekts ir daļēji  pabeigts . Ir sakārtota notekūdeņu sistēma pie vidusskolas sporta korpusa.</t>
  </si>
  <si>
    <t>Pasākums apturēts nepietiekamu budžeta līdzekļu dēļ uz nenoteiktu laiku.</t>
  </si>
  <si>
    <t>Apsekošana veikta. Tehniskā izpilde  sagatavošanas procesā.</t>
  </si>
  <si>
    <t>Īstenots ar saviem resursiem</t>
  </si>
  <si>
    <t>Ne</t>
  </si>
  <si>
    <t>2018.g. nomainīta jumta Dienvidu puse.</t>
  </si>
  <si>
    <t xml:space="preserve">2018.g. tika atjaunots grīdas segums. </t>
  </si>
  <si>
    <t>vecākajā grupā ir gandrīz viss atjaunots, izņemot guļamās telpa</t>
  </si>
  <si>
    <t xml:space="preserve">Deju zālei tika atjaunota grīda 2020. gadā, darbi ir procesā 
</t>
  </si>
  <si>
    <t>Projekts pabeigts 03.05.2019., izmaksas – EUR 95 275</t>
  </si>
  <si>
    <t>Ciemupes TN daļēji atjaunots apgaismojuma aprīkojums</t>
  </si>
  <si>
    <t>Īstenots 2019.g., izmantojot iekšējos resursus</t>
  </si>
  <si>
    <t>2018.g. iegādāti jauni grāmatu plaukti ( EUR 1059,96)</t>
  </si>
  <si>
    <r>
      <t>2019.g. apstip</t>
    </r>
    <r>
      <rPr>
        <sz val="10"/>
        <color indexed="8"/>
        <rFont val="Arial"/>
        <family val="2"/>
      </rPr>
      <t>r</t>
    </r>
    <r>
      <rPr>
        <sz val="9"/>
        <color indexed="8"/>
        <rFont val="Arial"/>
        <family val="2"/>
      </rPr>
      <t>ināts plāns</t>
    </r>
  </si>
  <si>
    <t>Jumta remonts veikts 2017.gadā (EUR 1704), 2018.gadā nebija nepieciešams</t>
  </si>
  <si>
    <t>3.pielikums
 Pārskatam par Ogres novada Attīstības programmas 2014.-2020.gadam īstenošanu 2019.gadā</t>
  </si>
  <si>
    <t xml:space="preserve">"Ogres novada investīciju plāns 2018.-2020. gadam"
Īstenošanas progress 2019.gadā
</t>
  </si>
  <si>
    <t>2019.g. Ir atjaunota visas lejas grupas telpas, izņemot guļamistabu lejas grupiņā</t>
  </si>
  <si>
    <t xml:space="preserve">2019. g., ir uzlikta jauna smilšu kaste, tiltiņš, līdzsvara baļķis, nojume.
  2020.g. – jauns galds ar krēsliem, grīda nojumītei  projekta VIDE ietvarā
 </t>
  </si>
  <si>
    <t xml:space="preserve">Īstenots 2020. gadā projekta RADI ietvaros. </t>
  </si>
  <si>
    <t xml:space="preserve">Īstenots 2020. gadā </t>
  </si>
  <si>
    <t xml:space="preserve">2020. gadā uzsākta īstenošana. Tiks pabeigts 2020.gada oktobrī. </t>
  </si>
  <si>
    <t>kosmētiski izremontēts 1 un 2 stāva foajē. Pirmajā stāvā veikts garderobju, sanitāro mezglu remonts.</t>
  </si>
  <si>
    <t>Izpildīts 2019. gadā</t>
  </si>
  <si>
    <t xml:space="preserve">2019.g. īstenots Čakstes pr. posmam. </t>
  </si>
  <si>
    <t xml:space="preserve">2019. gadā Brīvības ielas skvērā uzstādīts interaktīvais stends. </t>
  </si>
  <si>
    <t>Izpildīts 2019.g.</t>
  </si>
  <si>
    <t xml:space="preserve">2019. .g sešās telpās uzstādītas speciālās durvis ar skaņas izolāciju. </t>
  </si>
  <si>
    <t xml:space="preserve"> Kultūras mantojuma saglabāšana un attīstība Daugavas ceļā </t>
  </si>
  <si>
    <t xml:space="preserve">2019.g. ierīkota velonovietne pie Ogres Sociālā dienesta  ēkas Upes pr.16, Ogrē. </t>
  </si>
  <si>
    <t>Špakovska parka topogrāfijas veikšana, vienošanās ar zemes īpašniekiem, attīstības un apsaimniekošana as projekta plāna izstāde</t>
  </si>
  <si>
    <t>Darbi nav veikti daļēji, topogrāfija izstrādāta pašvaldībai piedarošās teritorijās</t>
  </si>
  <si>
    <t>Lietusūdens kanalizācijas ierīkošana un uzturēšana</t>
  </si>
  <si>
    <t xml:space="preserve">2019.g. stāvvieta personām ar īpašām vajadzībām ierīkota pie Ogres Sociālā dienesta  ēkas Upes pr.16, Ogrē. </t>
  </si>
  <si>
    <t>SIA "Ogres Namsaimnieks" veic lapu laukuma, kas atrodas Rietumu ielā, uzturēšanu.</t>
  </si>
  <si>
    <t>Krasta ielas elektrības jaudu palielināšana, gājēju celiņa asfaltēšana un apgaismojuma izveide starp Krasta ielu un Veco dambi</t>
  </si>
  <si>
    <t>Palielināta elektrības jauda Krasta ielā, gājēju celiņa asfaltēšana un apgaismojuma izveide starp Krasta ielu un Veco dambi</t>
  </si>
  <si>
    <t xml:space="preserve"> “MS Siltums” katlumājā Ogrē, Rietumu 1 uzstādīts jauns šķeldas katls ar jaudu 4 MW un kondensācijas tipa dūmgāžu ekonomaizers esošām katlu iekārtām.</t>
  </si>
  <si>
    <t xml:space="preserve">Ielas seguma (grants) atjaunošana un apgaismojuma projektēšana un izbūve Ogresgalā Plūmju ielā </t>
  </si>
  <si>
    <t xml:space="preserve">Veikta ielas seguma (grants) atjaunošana un apgaismojuma projektēšana un izbūve Ogresgalā Plūmju ielā </t>
  </si>
  <si>
    <t xml:space="preserve">Ielas seguma atjaunošana Ogresgalā, Upes ielā </t>
  </si>
  <si>
    <t>Veikta ielas seguma atjaunošana Ogresgalā, Upes ielā 945 m2</t>
  </si>
  <si>
    <t xml:space="preserve"> Noasfaltēts Pašvaldības autoceļš B22  0,426 km garumā. </t>
  </si>
  <si>
    <t xml:space="preserve"> Noasfaltēts Pašvaldības autoceļš B21 0,22 km garumā. </t>
  </si>
  <si>
    <t>Uzlabota vides sasniedzamība un drošība Ķeipenes ciema iedzīvotājiem</t>
  </si>
  <si>
    <t>Ūdens atdzelžošanas stacijas atdzelžošanas iekārtu atjaunošana Ķeipenes ciemā</t>
  </si>
  <si>
    <t>Atjaunots jumta segums pašvaldības dzīvojamai ēkai, kas nodrošinās tās ilgāku kalpošanas laiku</t>
  </si>
  <si>
    <t>Atjaunota mājas fasāde, kas saglabās mājas sienu konstrukcijas un uzlabos pašvaldības tēlu Ķeipenes piparkūku studijas apmeklētājiem</t>
  </si>
  <si>
    <t>2018.gadā nomainītas 2 caurtekas par kopējo summu EUR 7899.98 ar PVN</t>
  </si>
  <si>
    <t>Madlienas ciema attīrīšanas iekārtu pārbūve un tehniskas dokumentācijas sagatavošana</t>
  </si>
  <si>
    <t>Vecķeipenes iedzīvotājiem nodrošināts normatīvo aktu prasībām atbilstošs dzeramais ūdens</t>
  </si>
  <si>
    <t>2019.gadā tika uzsākta siltumtīklu rekonstrukcija Ogres pilsētā ar CFLA - Eiropas struktūrfondu līdzekļi - Darbības programmas "Izaugsme un nodarbinātība" 4.3.1. specifiskā atbalsta mērķa "Veicināt energoefektivitāti un vietējo AER izmantošanu centralizētajā siltumapgādē" līdzfinansējumu. Projekta ietvaros rekonstruēto siltumtīklu apjoms 2019.gadā sastāda aptuveni 850 metrus, tai skaitā veikta diametru optimizācija, bet zudumu samazinājumu uz doto mirkli nevar novērtēt, jo tīkli tiek izmantoti testa režīmā.</t>
  </si>
  <si>
    <t>Atjaunotas un sakārtotas ūdensapgādes sistēmas Krapes pagasta Krapes un Lobes centros.</t>
  </si>
  <si>
    <t>5.2001 Lietus ūdens kanalizācija</t>
  </si>
  <si>
    <t>1.Rietumu ielas grāvja atjaunošana nav iespējama, saistībā ar LDZ tehniskajiem noteikumiem. 2.sagatavota tehniskā dokumentācija, finanšu nepietiekamības dēļ pārbūve nav notikusi.</t>
  </si>
  <si>
    <t xml:space="preserve">Koplietošanas meliorācijas sistēmas pārbūve Ogres novada Ogresgala pagasta Ciemupes ciemā. </t>
  </si>
  <si>
    <t>plānots piesaistīt ārējo līdzfinansējumu jaunajā plānošana periodā</t>
  </si>
  <si>
    <t>Veikta ēkas Parka 1, Ogrē pārbūve un energoefektivitātes pasākumi, pielāgojot PII vajadzībām.</t>
  </si>
  <si>
    <t>Meņģeles pagasta ūdenssūkņa ēkas remonts</t>
  </si>
  <si>
    <t>Veikts Meņģeles pagasta ūdenssūkņa ēkas remonts</t>
  </si>
  <si>
    <t>Ir veikta laukumu norobežošana. Šobrīd nav lietderīgi trešā laukuma izveide.</t>
  </si>
  <si>
    <t xml:space="preserve">Video novērošanas sistēmas ir uzstādītas. Nepieciešams papildināt - stadiona teritorijā (pie stadiona ieejas, pie tribīnēm un ieejas hallē, pie pludmales volejbola laukumiem un karatē zālē (Jaunogres2), svarcelšanas zālē. </t>
  </si>
  <si>
    <t>Veikts kosmētiskais remonts nomainot tikai grīdas virsējo kārtu, jo nepietika finansējums</t>
  </si>
  <si>
    <t>Projekts tika atliks neskaidrībā ar internātskolas ēkas plānotajiem remontiem</t>
  </si>
  <si>
    <t>Nepietika finansējuma</t>
  </si>
  <si>
    <t>Pārvilkta elektroinstalācija un uzstādīti jauni gaismekļi visās 2.stāva telpās</t>
  </si>
  <si>
    <t>Ēkas būvkonstrukciju drošības prasību ievērošana atbilstoši 02.09.2015.Ministru kabineta noteikumiem Nr.529 "Ēku būvnoteikumi"</t>
  </si>
  <si>
    <t>Pasākums apturēts nepietiekamu budžeta līdzekļu dēļ.</t>
  </si>
  <si>
    <t>Estētiskas un attīstošas vides izveidošana. Bērnu drošības palielināšana teritorijā. Izveidojot prasībām atbilstošu lietus ūdeņu novadīšanas sistēmu, apturēta ēkas pamatu deformācija, grunts izskalošanu.</t>
  </si>
  <si>
    <t>Darbi nav veikti nepietiekama finansējuma dēļ.</t>
  </si>
  <si>
    <t>Gaiteņa remonts Ogres sākumskolā</t>
  </si>
  <si>
    <t>Veikt gaiteņa remonts Ogres sākumskolā</t>
  </si>
  <si>
    <t xml:space="preserve">Pēc Suntažu internātpamatskolas pievienošanas Suntažu vidusskolai zaudējis aktualitāti. </t>
  </si>
  <si>
    <t>Nojumju atjaunošana rotaļu laukumiņā VPII "Sprīdītis"</t>
  </si>
  <si>
    <t>Veikta nojumju atjaunošana rotaļu laukumiņā VPII "Sprīdītis"</t>
  </si>
  <si>
    <t>Veikta ēkas būvkonstrukciju drošības prasību ievērošana atbilstoši 02.09.2015.Ministru kabineta noteikumiem Nr.529 "Ēku būvnoteikumi"</t>
  </si>
  <si>
    <t>Plaisas tiek likvidētas pakāpeniski kosmētisko remonta darbu ietvaros.</t>
  </si>
  <si>
    <t>Veikts gaiteņa remonts Ogres sākumskolā</t>
  </si>
  <si>
    <t>Izremontētas ieejas kāpnes un nomainīti 2 logi</t>
  </si>
  <si>
    <t xml:space="preserve">Veikts Basketbola skolas 2.stāva telpu elektroinstalācijas remonts </t>
  </si>
  <si>
    <t>Veikts elektroinstalācijas remonts Skolas ielā 12  (Sporta centrs</t>
  </si>
  <si>
    <t>Autostāvvietu un gājēju celiņu izbūvēšana pie Madlienas vidusskolas</t>
  </si>
  <si>
    <t>Sakārtota un radīta droša vide izglītības iestāžu un Madlienas pagasta brīvdabas estrādes tuvumā, ierobežota autotransporta plūsma skolas teritorijas tiešā tuvumā</t>
  </si>
  <si>
    <t>Samazinās patērētās enerģijas daudzums nodrošinot ēkā pilnvērtīgu apkuri, telpās uzlabojas mācību un darba apstākļi</t>
  </si>
  <si>
    <t>Madlienas vidusskolas ieejas durvju bloka nomaiņa, kāpņu rekonstrukcija, ieejas pielāgošana apmeklētāju iekļūšanai ēkā ar invaliditāti</t>
  </si>
  <si>
    <t>Skolas ēkā var iekļūt personas ar funkcionāliem traucējumiem, skolas ieeja ir kļuvusi droša visiem iestādes apmeklētājiem</t>
  </si>
  <si>
    <t>Ugunsdrošības un sanitāri-higiēnisko normu nodrošināšana drošas izglītības un darba vides nodrošināšanai(ugunsdzēsēju sastādītie akti)</t>
  </si>
  <si>
    <t>Ugunsdroša vide, nodrošināta sanitāri - higiēnisko normu ievērošana</t>
  </si>
  <si>
    <t xml:space="preserve"> Nomainīts jumta segums sākumskolas korpusā, rekonstruēti jumta logi </t>
  </si>
  <si>
    <t>Atjaunotas Ķeipenes VPII Saulīte vecākās grupas telpas-grīdas, sienas, griesti, sanitārie mezgli</t>
  </si>
  <si>
    <t>Ķeipenes VPII Saulīte divstāvu gultiņu nomaiņa</t>
  </si>
  <si>
    <t>Līdz 2020.gadam no mainītas divstāvu bērnu gultiņas, lai nodrošinātu bērnu drošības prasību izpildi</t>
  </si>
  <si>
    <t xml:space="preserve">Tiks demontēts esošais skolas jumta bezazbesta šīfera segums, nomainot to uz tērauda lokšņu segumu, novēršot lietusūdeņu iekļūšanu skolas ēkā </t>
  </si>
  <si>
    <t>Tiks veikta 1.stāva izstāžu zāles grīdas slīpēšana un lakošana 2020.gadā</t>
  </si>
  <si>
    <t>Ogres Mākslas skolas āra apgaismojuma izveide pagalma pusē</t>
  </si>
  <si>
    <t>Izveidots Ogres Mākslas skolas āra apgaismojums pagalma pusē</t>
  </si>
  <si>
    <t>Ogres Mākslas skolas ēkas piebūves arhitektoniskā un tehniskā projekta izveidošana</t>
  </si>
  <si>
    <t>Jauniešu mājas būvprojekta izstrāde</t>
  </si>
  <si>
    <t>Kvalitatīvu IKT ieviešana pedagoģijas procesa nodrošināšana Taurupes pagasta vispārējās izglītības iestādēs</t>
  </si>
  <si>
    <t xml:space="preserve"> 2019.gadā Taurupes  pamatskolā veikts trīs kabinetu kosmētiskais remonts  3863 EUR, atjaunotas Taurupes pamatskolas galvenās ieejas  kāpnes 527 EUR</t>
  </si>
  <si>
    <t>Rast papildus telpas esošo speciālo programmu speciālistiem: speciālās izglītības skolotājam, mūzikas terapeitam, psihologam.</t>
  </si>
  <si>
    <t>Pārbūvētas ģērbtuves un uzstādīti mūsdienu standartiem atbilstoši skapīši</t>
  </si>
  <si>
    <t>08.2304 PA "Ogres kultūras centrs"</t>
  </si>
  <si>
    <t xml:space="preserve">Veco sild- elementu un cauruļu demontāža un jaunu sild-
elementu un pievadu uzstādīšana 
</t>
  </si>
  <si>
    <t>Veikta pieminekļa rekonstrukcija</t>
  </si>
  <si>
    <t>Mazozolu pagasta estrādes dēļu grīdas un solu atjaunošana</t>
  </si>
  <si>
    <t xml:space="preserve"> Atjaunota Mazozolu pagasta estrādes dēļu grīda un soli</t>
  </si>
  <si>
    <t>Iegādāts robots</t>
  </si>
  <si>
    <t>Izbūvēts Mazozolu-Meņģeles trošu tilts pār Ogres upi</t>
  </si>
  <si>
    <t>Izbūvēts rotaļlaukums</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</si>
</sst>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0_-;\-* #,##0.0_-;_-* &quot;-&quot;??_-;_-@_-"/>
    <numFmt numFmtId="171" formatCode="0.0_ ;\-0.0\ "/>
    <numFmt numFmtId="172" formatCode="0_ ;\-0\ "/>
    <numFmt numFmtId="173" formatCode="#,##0.0"/>
    <numFmt numFmtId="174" formatCode="_-* #,##0_-;\-* #,##0_-;_-* &quot;-&quot;??_-;_-@_-"/>
    <numFmt numFmtId="175" formatCode="_-* #,##0.00\ _€_-;\-* #,##0.00\ _€_-;_-* &quot;-&quot;??\ _€_-;_-@_-"/>
    <numFmt numFmtId="176" formatCode="_-* #,##0.0000_-;\-* #,##0.0000_-;_-* &quot;-&quot;??_-;_-@_-"/>
    <numFmt numFmtId="177" formatCode="#,##0.0_ ;\-#,##0.0\ "/>
    <numFmt numFmtId="178" formatCode="_-* #,##0.0_-;\-* #,##0.0_-;_-* &quot;-&quot;??_-;_-@"/>
    <numFmt numFmtId="179" formatCode="&quot;Jā&quot;;&quot;Jā&quot;;&quot;Nē&quot;"/>
    <numFmt numFmtId="180" formatCode="&quot;Patiess&quot;;&quot;Patiess&quot;;&quot;Aplams&quot;"/>
    <numFmt numFmtId="181" formatCode="&quot;Ieslēgts&quot;;&quot;Ieslēgts&quot;;&quot;Izslēgts&quot;"/>
    <numFmt numFmtId="182" formatCode="[$€-2]\ #\ ##,000_);[Red]\([$€-2]\ #\ ##,000\)"/>
  </numFmts>
  <fonts count="104">
    <font>
      <sz val="11"/>
      <color theme="1"/>
      <name val="Calibri"/>
      <family val="2"/>
    </font>
    <font>
      <sz val="11"/>
      <color indexed="8"/>
      <name val="Calibri"/>
      <family val="2"/>
    </font>
    <font>
      <sz val="9"/>
      <name val="Arial"/>
      <family val="2"/>
    </font>
    <font>
      <sz val="10"/>
      <name val="Arial"/>
      <family val="2"/>
    </font>
    <font>
      <b/>
      <sz val="9"/>
      <name val="Arial"/>
      <family val="2"/>
    </font>
    <font>
      <b/>
      <sz val="10"/>
      <name val="Arial"/>
      <family val="2"/>
    </font>
    <font>
      <strike/>
      <sz val="11"/>
      <color indexed="22"/>
      <name val="Times New Roman"/>
      <family val="1"/>
    </font>
    <font>
      <sz val="10"/>
      <name val="Times New Roman"/>
      <family val="1"/>
    </font>
    <font>
      <i/>
      <sz val="11"/>
      <name val="Times New Roman"/>
      <family val="1"/>
    </font>
    <font>
      <i/>
      <sz val="10"/>
      <name val="Arial"/>
      <family val="2"/>
    </font>
    <font>
      <sz val="12"/>
      <name val="Arial"/>
      <family val="2"/>
    </font>
    <font>
      <sz val="10"/>
      <name val="BaltHelvetica"/>
      <family val="0"/>
    </font>
    <font>
      <b/>
      <sz val="14"/>
      <name val="Arial"/>
      <family val="2"/>
    </font>
    <font>
      <b/>
      <sz val="12"/>
      <name val="Arial"/>
      <family val="2"/>
    </font>
    <font>
      <b/>
      <sz val="11"/>
      <name val="Arial"/>
      <family val="2"/>
    </font>
    <font>
      <sz val="11"/>
      <name val="Arial"/>
      <family val="2"/>
    </font>
    <font>
      <sz val="11"/>
      <name val="Times New Roman"/>
      <family val="1"/>
    </font>
    <font>
      <sz val="12"/>
      <name val="Times New Roman"/>
      <family val="1"/>
    </font>
    <font>
      <sz val="12"/>
      <color indexed="8"/>
      <name val="Times New Roman"/>
      <family val="1"/>
    </font>
    <font>
      <sz val="11"/>
      <color indexed="8"/>
      <name val="Times New Roman"/>
      <family val="1"/>
    </font>
    <font>
      <sz val="8"/>
      <name val="Calibri"/>
      <family val="2"/>
    </font>
    <font>
      <vertAlign val="subscript"/>
      <sz val="10"/>
      <name val="Arial"/>
      <family val="2"/>
    </font>
    <font>
      <b/>
      <sz val="10"/>
      <color indexed="8"/>
      <name val="Calibri"/>
      <family val="2"/>
    </font>
    <font>
      <i/>
      <sz val="11"/>
      <name val="Arial"/>
      <family val="2"/>
    </font>
    <font>
      <sz val="9"/>
      <color indexed="8"/>
      <name val="Arial"/>
      <family val="2"/>
    </font>
    <font>
      <sz val="10"/>
      <color indexed="8"/>
      <name val="Arial"/>
      <family val="2"/>
    </font>
    <font>
      <sz val="11"/>
      <color indexed="9"/>
      <name val="Calibri"/>
      <family val="2"/>
    </font>
    <font>
      <b/>
      <sz val="11"/>
      <color indexed="52"/>
      <name val="Calibri"/>
      <family val="2"/>
    </font>
    <font>
      <sz val="11"/>
      <color indexed="10"/>
      <name val="Calibri"/>
      <family val="2"/>
    </font>
    <font>
      <u val="single"/>
      <sz val="11"/>
      <color indexed="30"/>
      <name val="Calibri"/>
      <family val="2"/>
    </font>
    <font>
      <sz val="11"/>
      <color indexed="62"/>
      <name val="Calibri"/>
      <family val="2"/>
    </font>
    <font>
      <u val="single"/>
      <sz val="11"/>
      <color indexed="25"/>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sz val="18"/>
      <color indexed="54"/>
      <name val="Calibri Light"/>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4"/>
      <name val="Calibri"/>
      <family val="2"/>
    </font>
    <font>
      <b/>
      <sz val="13"/>
      <color indexed="54"/>
      <name val="Calibri"/>
      <family val="2"/>
    </font>
    <font>
      <b/>
      <sz val="11"/>
      <color indexed="54"/>
      <name val="Calibri"/>
      <family val="2"/>
    </font>
    <font>
      <sz val="10"/>
      <color indexed="22"/>
      <name val="Calibri Light"/>
      <family val="1"/>
    </font>
    <font>
      <sz val="10"/>
      <color indexed="8"/>
      <name val="Calibri Light"/>
      <family val="1"/>
    </font>
    <font>
      <sz val="10"/>
      <color indexed="9"/>
      <name val="Arial"/>
      <family val="2"/>
    </font>
    <font>
      <sz val="10"/>
      <color indexed="22"/>
      <name val="Arial"/>
      <family val="2"/>
    </font>
    <font>
      <sz val="11"/>
      <color indexed="22"/>
      <name val="Times New Roman"/>
      <family val="1"/>
    </font>
    <font>
      <sz val="10"/>
      <color indexed="9"/>
      <name val="Calibri Light"/>
      <family val="1"/>
    </font>
    <font>
      <i/>
      <sz val="10"/>
      <color indexed="12"/>
      <name val="Arial"/>
      <family val="2"/>
    </font>
    <font>
      <i/>
      <sz val="12"/>
      <color indexed="12"/>
      <name val="Arial"/>
      <family val="2"/>
    </font>
    <font>
      <i/>
      <sz val="11"/>
      <color indexed="12"/>
      <name val="Arial"/>
      <family val="2"/>
    </font>
    <font>
      <sz val="11"/>
      <color indexed="8"/>
      <name val="Arial"/>
      <family val="2"/>
    </font>
    <font>
      <sz val="10"/>
      <color indexed="8"/>
      <name val="Times New Roman"/>
      <family val="1"/>
    </font>
    <font>
      <sz val="12"/>
      <color indexed="8"/>
      <name val="Calibri"/>
      <family val="2"/>
    </font>
    <font>
      <sz val="14"/>
      <color indexed="8"/>
      <name val="Calibri Light"/>
      <family val="2"/>
    </font>
    <font>
      <b/>
      <sz val="10"/>
      <color indexed="10"/>
      <name val="Calibri Light"/>
      <family val="2"/>
    </font>
    <font>
      <sz val="10"/>
      <color indexed="10"/>
      <name val="Calibri Light"/>
      <family val="2"/>
    </font>
    <font>
      <sz val="10"/>
      <color indexed="10"/>
      <name val="Arial"/>
      <family val="2"/>
    </font>
    <font>
      <i/>
      <sz val="11"/>
      <color indexed="8"/>
      <name val="Calibri"/>
      <family val="2"/>
    </font>
    <font>
      <i/>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0" tint="-0.1499900072813034"/>
      <name val="Calibri Light"/>
      <family val="1"/>
    </font>
    <font>
      <sz val="10"/>
      <color theme="1"/>
      <name val="Calibri Light"/>
      <family val="1"/>
    </font>
    <font>
      <sz val="10"/>
      <color theme="0"/>
      <name val="Arial"/>
      <family val="2"/>
    </font>
    <font>
      <sz val="10"/>
      <color theme="0" tint="-0.1499900072813034"/>
      <name val="Arial"/>
      <family val="2"/>
    </font>
    <font>
      <sz val="9"/>
      <color theme="1"/>
      <name val="Arial"/>
      <family val="2"/>
    </font>
    <font>
      <sz val="11"/>
      <color theme="0" tint="-0.1499900072813034"/>
      <name val="Times New Roman"/>
      <family val="1"/>
    </font>
    <font>
      <sz val="10"/>
      <color theme="0"/>
      <name val="Calibri Light"/>
      <family val="1"/>
    </font>
    <font>
      <sz val="10"/>
      <color theme="1"/>
      <name val="Arial"/>
      <family val="2"/>
    </font>
    <font>
      <i/>
      <sz val="10"/>
      <color rgb="FF0000FF"/>
      <name val="Arial"/>
      <family val="2"/>
    </font>
    <font>
      <i/>
      <sz val="12"/>
      <color rgb="FF0000FF"/>
      <name val="Arial"/>
      <family val="2"/>
    </font>
    <font>
      <i/>
      <sz val="11"/>
      <color rgb="FF0000FF"/>
      <name val="Arial"/>
      <family val="2"/>
    </font>
    <font>
      <sz val="11"/>
      <color theme="1"/>
      <name val="Arial"/>
      <family val="2"/>
    </font>
    <font>
      <sz val="10"/>
      <color rgb="FF000000"/>
      <name val="Arial"/>
      <family val="2"/>
    </font>
    <font>
      <sz val="11"/>
      <color rgb="FF000000"/>
      <name val="Times New Roman"/>
      <family val="1"/>
    </font>
    <font>
      <sz val="10"/>
      <color theme="1"/>
      <name val="Times New Roman"/>
      <family val="1"/>
    </font>
    <font>
      <sz val="11"/>
      <color theme="1"/>
      <name val="Times New Roman"/>
      <family val="1"/>
    </font>
    <font>
      <sz val="12"/>
      <color theme="1"/>
      <name val="Calibri"/>
      <family val="2"/>
    </font>
    <font>
      <sz val="14"/>
      <color theme="1"/>
      <name val="Calibri Light"/>
      <family val="2"/>
    </font>
    <font>
      <i/>
      <sz val="10"/>
      <color theme="1"/>
      <name val="Arial"/>
      <family val="2"/>
    </font>
    <font>
      <i/>
      <sz val="11"/>
      <color theme="1"/>
      <name val="Calibri"/>
      <family val="2"/>
    </font>
    <font>
      <b/>
      <sz val="10"/>
      <color rgb="FFFF0000"/>
      <name val="Calibri Light"/>
      <family val="2"/>
    </font>
    <font>
      <sz val="10"/>
      <color rgb="FFFF0000"/>
      <name val="Calibri Light"/>
      <family val="2"/>
    </font>
    <font>
      <sz val="10"/>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0" tint="-0.24997000396251678"/>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right style="medium"/>
      <top style="thin"/>
      <bottom style="thin"/>
    </border>
    <border>
      <left style="thin"/>
      <right style="thin"/>
      <top style="thin"/>
      <bottom/>
    </border>
    <border>
      <left style="thin"/>
      <right style="thin"/>
      <top/>
      <bottom style="thin"/>
    </border>
    <border>
      <left/>
      <right style="thin"/>
      <top/>
      <bottom style="thin"/>
    </border>
    <border>
      <left style="thin"/>
      <right/>
      <top style="thin"/>
      <bottom/>
    </border>
    <border>
      <left style="thin"/>
      <right/>
      <top style="thin"/>
      <bottom style="thin"/>
    </border>
    <border>
      <left/>
      <right style="thin"/>
      <top style="thin"/>
      <bottom/>
    </border>
    <border>
      <left style="thin"/>
      <right style="thin"/>
      <top/>
      <bottom/>
    </border>
    <border>
      <left style="thin"/>
      <right style="medium"/>
      <top/>
      <bottom style="thin"/>
    </border>
    <border>
      <left/>
      <right style="thin"/>
      <top/>
      <bottom/>
    </border>
    <border>
      <left style="thin"/>
      <right style="medium"/>
      <top style="thin"/>
      <bottom style="thin"/>
    </border>
    <border>
      <left style="thin"/>
      <right/>
      <top/>
      <bottom style="thin"/>
    </border>
    <border>
      <left/>
      <right/>
      <top/>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medium"/>
      <right style="thin"/>
      <top style="thin"/>
      <bottom style="thin"/>
    </border>
    <border>
      <left/>
      <right style="medium"/>
      <top style="thin"/>
      <bottom/>
    </border>
    <border>
      <left/>
      <right style="medium"/>
      <top/>
      <bottom/>
    </border>
    <border>
      <left/>
      <right style="medium"/>
      <top/>
      <bottom style="thin"/>
    </border>
    <border>
      <left style="thin"/>
      <right/>
      <top/>
      <bottom/>
    </border>
    <border>
      <left style="thin"/>
      <right style="medium"/>
      <top style="thin"/>
      <bottom/>
    </border>
    <border>
      <left style="medium"/>
      <right style="medium"/>
      <top style="thin"/>
      <bottom/>
    </border>
    <border>
      <left style="medium"/>
      <right style="medium"/>
      <top/>
      <bottom/>
    </border>
    <border>
      <left style="medium"/>
      <right style="medium"/>
      <top/>
      <bottom style="thin"/>
    </border>
    <border>
      <left style="medium"/>
      <right style="thin"/>
      <top style="thin"/>
      <bottom/>
    </border>
    <border>
      <left/>
      <right/>
      <top style="thin"/>
      <bottom style="thin"/>
    </border>
    <border>
      <left style="medium"/>
      <right/>
      <top/>
      <bottom/>
    </border>
    <border>
      <left/>
      <right/>
      <top style="thin"/>
      <bottom/>
    </border>
    <border>
      <left style="medium"/>
      <right/>
      <top style="thin"/>
      <bottom style="thin"/>
    </border>
    <border>
      <left style="medium"/>
      <right style="thin"/>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1" applyNumberFormat="0" applyAlignment="0" applyProtection="0"/>
    <xf numFmtId="43" fontId="0" fillId="0" borderId="0" applyFont="0" applyFill="0" applyBorder="0" applyAlignment="0" applyProtection="0"/>
    <xf numFmtId="0" fontId="74" fillId="0" borderId="6" applyNumberFormat="0" applyFill="0" applyAlignment="0" applyProtection="0"/>
    <xf numFmtId="0" fontId="75" fillId="31" borderId="0" applyNumberFormat="0" applyBorder="0" applyAlignment="0" applyProtection="0"/>
    <xf numFmtId="0" fontId="3" fillId="0" borderId="0">
      <alignment/>
      <protection/>
    </xf>
    <xf numFmtId="0" fontId="1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76" fillId="27" borderId="8" applyNumberFormat="0" applyAlignment="0" applyProtection="0"/>
    <xf numFmtId="0" fontId="3" fillId="0" borderId="0">
      <alignment/>
      <protection/>
    </xf>
    <xf numFmtId="0" fontId="3" fillId="0" borderId="0">
      <alignment/>
      <protection/>
    </xf>
    <xf numFmtId="0" fontId="0" fillId="0" borderId="0">
      <alignment/>
      <protection/>
    </xf>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19">
    <xf numFmtId="0" fontId="0" fillId="0" borderId="0" xfId="0" applyFont="1" applyAlignment="1">
      <alignment/>
    </xf>
    <xf numFmtId="170" fontId="80" fillId="0" borderId="0" xfId="0" applyNumberFormat="1" applyFont="1" applyAlignment="1">
      <alignment vertical="center"/>
    </xf>
    <xf numFmtId="170" fontId="81" fillId="0" borderId="0" xfId="0" applyNumberFormat="1" applyFont="1" applyAlignment="1">
      <alignment vertical="center"/>
    </xf>
    <xf numFmtId="170" fontId="82" fillId="0" borderId="0" xfId="0" applyNumberFormat="1" applyFont="1" applyAlignment="1">
      <alignment vertical="center"/>
    </xf>
    <xf numFmtId="170" fontId="83" fillId="0" borderId="0" xfId="0" applyNumberFormat="1" applyFont="1" applyAlignment="1">
      <alignment vertical="center"/>
    </xf>
    <xf numFmtId="170" fontId="3" fillId="0" borderId="0" xfId="0" applyNumberFormat="1" applyFont="1" applyAlignment="1">
      <alignment vertical="center"/>
    </xf>
    <xf numFmtId="173" fontId="2" fillId="0" borderId="10" xfId="58" applyNumberFormat="1" applyFont="1" applyBorder="1" applyAlignment="1">
      <alignment horizontal="center" vertical="center" wrapText="1"/>
      <protection/>
    </xf>
    <xf numFmtId="173" fontId="2" fillId="0" borderId="10" xfId="0" applyNumberFormat="1" applyFont="1" applyBorder="1" applyAlignment="1">
      <alignment horizontal="center" vertical="center" wrapText="1"/>
    </xf>
    <xf numFmtId="170" fontId="4" fillId="16" borderId="10" xfId="0" applyNumberFormat="1" applyFont="1" applyFill="1" applyBorder="1" applyAlignment="1">
      <alignment vertical="center"/>
    </xf>
    <xf numFmtId="170" fontId="4" fillId="16" borderId="11" xfId="0" applyNumberFormat="1" applyFont="1" applyFill="1" applyBorder="1" applyAlignment="1">
      <alignment vertical="center"/>
    </xf>
    <xf numFmtId="3" fontId="4" fillId="16" borderId="11" xfId="0" applyNumberFormat="1" applyFont="1" applyFill="1" applyBorder="1" applyAlignment="1">
      <alignment horizontal="center" vertical="center"/>
    </xf>
    <xf numFmtId="3" fontId="4" fillId="16" borderId="10" xfId="0" applyNumberFormat="1" applyFont="1" applyFill="1" applyBorder="1" applyAlignment="1">
      <alignment horizontal="center" vertical="center"/>
    </xf>
    <xf numFmtId="49" fontId="4" fillId="16" borderId="10" xfId="0" applyNumberFormat="1" applyFont="1" applyFill="1" applyBorder="1" applyAlignment="1">
      <alignment horizontal="center" vertical="center" wrapText="1"/>
    </xf>
    <xf numFmtId="174" fontId="4" fillId="16" borderId="10" xfId="0" applyNumberFormat="1" applyFont="1" applyFill="1" applyBorder="1" applyAlignment="1">
      <alignment horizontal="center" vertical="center" wrapText="1"/>
    </xf>
    <xf numFmtId="170" fontId="3" fillId="33" borderId="0" xfId="0" applyNumberFormat="1" applyFont="1" applyFill="1" applyAlignment="1">
      <alignment vertical="center"/>
    </xf>
    <xf numFmtId="171" fontId="2" fillId="34" borderId="10" xfId="0" applyNumberFormat="1" applyFont="1" applyFill="1" applyBorder="1" applyAlignment="1">
      <alignment horizontal="center" vertical="center"/>
    </xf>
    <xf numFmtId="170" fontId="2" fillId="34" borderId="10" xfId="0" applyNumberFormat="1" applyFont="1" applyFill="1" applyBorder="1" applyAlignment="1">
      <alignment vertical="center" wrapText="1"/>
    </xf>
    <xf numFmtId="170" fontId="2" fillId="34" borderId="10" xfId="42" applyNumberFormat="1" applyFont="1" applyFill="1" applyBorder="1" applyAlignment="1">
      <alignment horizontal="center" vertical="center" wrapText="1"/>
    </xf>
    <xf numFmtId="170" fontId="2" fillId="34" borderId="11" xfId="42" applyNumberFormat="1" applyFont="1" applyFill="1" applyBorder="1" applyAlignment="1">
      <alignment horizontal="center" vertical="center" wrapText="1"/>
    </xf>
    <xf numFmtId="3" fontId="2" fillId="34" borderId="11" xfId="42" applyNumberFormat="1" applyFont="1" applyFill="1" applyBorder="1" applyAlignment="1">
      <alignment horizontal="center" vertical="center"/>
    </xf>
    <xf numFmtId="3" fontId="2" fillId="34" borderId="10" xfId="42" applyNumberFormat="1" applyFont="1" applyFill="1" applyBorder="1" applyAlignment="1">
      <alignment horizontal="center" vertical="center"/>
    </xf>
    <xf numFmtId="49" fontId="2" fillId="34" borderId="10" xfId="0" applyNumberFormat="1" applyFont="1" applyFill="1" applyBorder="1" applyAlignment="1">
      <alignment horizontal="center" vertical="center" wrapText="1"/>
    </xf>
    <xf numFmtId="174" fontId="2" fillId="34" borderId="10" xfId="0" applyNumberFormat="1" applyFont="1" applyFill="1" applyBorder="1" applyAlignment="1">
      <alignment horizontal="center" vertical="center" wrapText="1"/>
    </xf>
    <xf numFmtId="170" fontId="2" fillId="34" borderId="10" xfId="0" applyNumberFormat="1" applyFont="1" applyFill="1" applyBorder="1" applyAlignment="1">
      <alignment horizontal="center" vertical="center" wrapText="1"/>
    </xf>
    <xf numFmtId="170" fontId="84" fillId="33" borderId="10" xfId="58" applyNumberFormat="1" applyFont="1" applyFill="1" applyBorder="1" applyAlignment="1">
      <alignment vertical="center" wrapText="1"/>
      <protection/>
    </xf>
    <xf numFmtId="170" fontId="84" fillId="33" borderId="10" xfId="58" applyNumberFormat="1" applyFont="1" applyFill="1" applyBorder="1" applyAlignment="1">
      <alignment horizontal="center" vertical="center" wrapText="1"/>
      <protection/>
    </xf>
    <xf numFmtId="3" fontId="84" fillId="33" borderId="11" xfId="58" applyNumberFormat="1" applyFont="1" applyFill="1" applyBorder="1" applyAlignment="1">
      <alignment horizontal="center" vertical="center"/>
      <protection/>
    </xf>
    <xf numFmtId="3" fontId="84" fillId="33" borderId="10" xfId="58" applyNumberFormat="1" applyFont="1" applyFill="1" applyBorder="1" applyAlignment="1">
      <alignment horizontal="center" vertical="center"/>
      <protection/>
    </xf>
    <xf numFmtId="3" fontId="84" fillId="33" borderId="12" xfId="42" applyNumberFormat="1" applyFont="1" applyFill="1" applyBorder="1" applyAlignment="1">
      <alignment horizontal="center" vertical="center"/>
    </xf>
    <xf numFmtId="3" fontId="84" fillId="0" borderId="10" xfId="58" applyNumberFormat="1" applyFont="1" applyBorder="1" applyAlignment="1">
      <alignment horizontal="center" vertical="center"/>
      <protection/>
    </xf>
    <xf numFmtId="49" fontId="84" fillId="33" borderId="10" xfId="58" applyNumberFormat="1" applyFont="1" applyFill="1" applyBorder="1" applyAlignment="1">
      <alignment horizontal="center" vertical="center" wrapText="1"/>
      <protection/>
    </xf>
    <xf numFmtId="172" fontId="2" fillId="33" borderId="10" xfId="58" applyNumberFormat="1" applyFont="1" applyFill="1" applyBorder="1" applyAlignment="1">
      <alignment horizontal="center" vertical="center" wrapText="1"/>
      <protection/>
    </xf>
    <xf numFmtId="170" fontId="2" fillId="33" borderId="10" xfId="58" applyNumberFormat="1" applyFont="1" applyFill="1" applyBorder="1" applyAlignment="1">
      <alignment horizontal="center" vertical="center" wrapText="1"/>
      <protection/>
    </xf>
    <xf numFmtId="171" fontId="2" fillId="33" borderId="10" xfId="0" applyNumberFormat="1" applyFont="1" applyFill="1" applyBorder="1" applyAlignment="1">
      <alignment horizontal="center" vertical="center"/>
    </xf>
    <xf numFmtId="170" fontId="84" fillId="33" borderId="11" xfId="58" applyNumberFormat="1" applyFont="1" applyFill="1" applyBorder="1" applyAlignment="1">
      <alignment horizontal="center" vertical="center" wrapText="1"/>
      <protection/>
    </xf>
    <xf numFmtId="170" fontId="83" fillId="0" borderId="0" xfId="0" applyNumberFormat="1" applyFont="1" applyAlignment="1">
      <alignment/>
    </xf>
    <xf numFmtId="170" fontId="3" fillId="0" borderId="0" xfId="0" applyNumberFormat="1" applyFont="1" applyAlignment="1">
      <alignment/>
    </xf>
    <xf numFmtId="170" fontId="83" fillId="0" borderId="0" xfId="58" applyNumberFormat="1" applyFont="1">
      <alignment/>
      <protection/>
    </xf>
    <xf numFmtId="170" fontId="3" fillId="0" borderId="0" xfId="58" applyNumberFormat="1">
      <alignment/>
      <protection/>
    </xf>
    <xf numFmtId="171" fontId="2" fillId="0" borderId="0" xfId="0" applyNumberFormat="1" applyFont="1" applyAlignment="1">
      <alignment horizontal="center" vertical="center"/>
    </xf>
    <xf numFmtId="170" fontId="2" fillId="0" borderId="0" xfId="0" applyNumberFormat="1" applyFont="1" applyAlignment="1">
      <alignment vertical="center" wrapText="1"/>
    </xf>
    <xf numFmtId="170" fontId="2" fillId="0" borderId="0" xfId="0" applyNumberFormat="1" applyFont="1" applyAlignment="1">
      <alignment vertical="center"/>
    </xf>
    <xf numFmtId="173" fontId="2" fillId="0" borderId="0" xfId="0" applyNumberFormat="1" applyFont="1" applyAlignment="1">
      <alignment horizontal="center" vertical="center"/>
    </xf>
    <xf numFmtId="173" fontId="2" fillId="0" borderId="0" xfId="58" applyNumberFormat="1" applyFont="1" applyAlignment="1">
      <alignment horizontal="center" vertical="center"/>
      <protection/>
    </xf>
    <xf numFmtId="49" fontId="2" fillId="33" borderId="0" xfId="0" applyNumberFormat="1" applyFont="1" applyFill="1" applyAlignment="1">
      <alignment horizontal="center" vertical="center" wrapText="1"/>
    </xf>
    <xf numFmtId="174" fontId="2" fillId="33" borderId="0" xfId="0" applyNumberFormat="1" applyFont="1" applyFill="1" applyAlignment="1">
      <alignment horizontal="center" vertical="center" wrapText="1"/>
    </xf>
    <xf numFmtId="170" fontId="2" fillId="33" borderId="0" xfId="0" applyNumberFormat="1" applyFont="1" applyFill="1" applyAlignment="1">
      <alignment horizontal="center" vertical="center" wrapText="1"/>
    </xf>
    <xf numFmtId="171" fontId="3" fillId="0" borderId="0" xfId="0" applyNumberFormat="1" applyFont="1" applyAlignment="1">
      <alignment horizontal="center" vertical="center"/>
    </xf>
    <xf numFmtId="170" fontId="3" fillId="0" borderId="0" xfId="0" applyNumberFormat="1" applyFont="1" applyAlignment="1">
      <alignment vertical="center" wrapText="1"/>
    </xf>
    <xf numFmtId="173" fontId="3" fillId="0" borderId="0" xfId="0" applyNumberFormat="1" applyFont="1" applyAlignment="1">
      <alignment horizontal="center" vertical="center"/>
    </xf>
    <xf numFmtId="173" fontId="3" fillId="0" borderId="0" xfId="58" applyNumberFormat="1" applyAlignment="1">
      <alignment horizontal="center" vertical="center"/>
      <protection/>
    </xf>
    <xf numFmtId="49" fontId="3" fillId="33" borderId="0" xfId="0" applyNumberFormat="1" applyFont="1" applyFill="1" applyAlignment="1">
      <alignment horizontal="center" vertical="center" wrapText="1"/>
    </xf>
    <xf numFmtId="174" fontId="3" fillId="33" borderId="0" xfId="0" applyNumberFormat="1" applyFont="1" applyFill="1" applyAlignment="1">
      <alignment horizontal="center" vertical="center" wrapText="1"/>
    </xf>
    <xf numFmtId="170" fontId="3" fillId="33" borderId="0" xfId="0" applyNumberFormat="1" applyFont="1" applyFill="1" applyAlignment="1">
      <alignment horizontal="center" vertical="center" wrapText="1"/>
    </xf>
    <xf numFmtId="0" fontId="85" fillId="0" borderId="0" xfId="0" applyFont="1" applyAlignment="1">
      <alignment vertical="center" wrapText="1"/>
    </xf>
    <xf numFmtId="0" fontId="85" fillId="0" borderId="0" xfId="0" applyFont="1" applyAlignment="1">
      <alignment vertical="center"/>
    </xf>
    <xf numFmtId="170" fontId="86" fillId="0" borderId="0" xfId="0" applyNumberFormat="1" applyFont="1" applyAlignment="1">
      <alignment vertical="center"/>
    </xf>
    <xf numFmtId="170" fontId="3" fillId="0" borderId="0" xfId="0" applyNumberFormat="1" applyFont="1" applyAlignment="1">
      <alignment horizontal="center" vertical="center" wrapText="1"/>
    </xf>
    <xf numFmtId="173" fontId="3" fillId="0" borderId="10" xfId="58" applyNumberFormat="1" applyBorder="1" applyAlignment="1">
      <alignment horizontal="center" vertical="center" wrapText="1"/>
      <protection/>
    </xf>
    <xf numFmtId="173" fontId="3" fillId="0" borderId="10" xfId="0" applyNumberFormat="1" applyFont="1" applyBorder="1" applyAlignment="1">
      <alignment horizontal="center" vertical="center" wrapText="1"/>
    </xf>
    <xf numFmtId="170" fontId="5" fillId="16" borderId="11" xfId="0" applyNumberFormat="1" applyFont="1" applyFill="1" applyBorder="1" applyAlignment="1">
      <alignment horizontal="center" vertical="center" wrapText="1"/>
    </xf>
    <xf numFmtId="170" fontId="5" fillId="16" borderId="10" xfId="0" applyNumberFormat="1" applyFont="1" applyFill="1" applyBorder="1" applyAlignment="1">
      <alignment vertical="center"/>
    </xf>
    <xf numFmtId="170" fontId="5" fillId="16" borderId="11" xfId="0" applyNumberFormat="1" applyFont="1" applyFill="1" applyBorder="1" applyAlignment="1">
      <alignment vertical="center"/>
    </xf>
    <xf numFmtId="3" fontId="5" fillId="16" borderId="11" xfId="0" applyNumberFormat="1" applyFont="1" applyFill="1" applyBorder="1" applyAlignment="1">
      <alignment horizontal="center" vertical="center"/>
    </xf>
    <xf numFmtId="3" fontId="5" fillId="16" borderId="10" xfId="0" applyNumberFormat="1" applyFont="1" applyFill="1" applyBorder="1" applyAlignment="1">
      <alignment horizontal="center" vertical="center"/>
    </xf>
    <xf numFmtId="49" fontId="5" fillId="16" borderId="10" xfId="0" applyNumberFormat="1" applyFont="1" applyFill="1" applyBorder="1" applyAlignment="1">
      <alignment horizontal="center" vertical="center" wrapText="1"/>
    </xf>
    <xf numFmtId="174" fontId="5" fillId="16" borderId="10" xfId="0" applyNumberFormat="1" applyFont="1" applyFill="1" applyBorder="1" applyAlignment="1">
      <alignment horizontal="center" vertical="center" wrapText="1"/>
    </xf>
    <xf numFmtId="170" fontId="5" fillId="16" borderId="10" xfId="0" applyNumberFormat="1" applyFont="1" applyFill="1" applyBorder="1" applyAlignment="1">
      <alignment horizontal="center" vertical="center" wrapText="1"/>
    </xf>
    <xf numFmtId="171" fontId="3" fillId="34" borderId="10" xfId="0" applyNumberFormat="1" applyFont="1" applyFill="1" applyBorder="1" applyAlignment="1">
      <alignment horizontal="center" vertical="center"/>
    </xf>
    <xf numFmtId="170" fontId="3" fillId="34" borderId="10" xfId="0" applyNumberFormat="1" applyFont="1" applyFill="1" applyBorder="1" applyAlignment="1">
      <alignment horizontal="left" vertical="center" wrapText="1"/>
    </xf>
    <xf numFmtId="170" fontId="3" fillId="34" borderId="10" xfId="42" applyNumberFormat="1" applyFont="1" applyFill="1" applyBorder="1" applyAlignment="1">
      <alignment horizontal="center" vertical="center" wrapText="1"/>
    </xf>
    <xf numFmtId="170" fontId="3" fillId="34" borderId="11" xfId="42" applyNumberFormat="1" applyFont="1" applyFill="1" applyBorder="1" applyAlignment="1">
      <alignment horizontal="center" vertical="center" wrapText="1"/>
    </xf>
    <xf numFmtId="3" fontId="3" fillId="34" borderId="11" xfId="42" applyNumberFormat="1" applyFont="1" applyFill="1" applyBorder="1" applyAlignment="1">
      <alignment horizontal="center" vertical="center"/>
    </xf>
    <xf numFmtId="3" fontId="3" fillId="34" borderId="10" xfId="42" applyNumberFormat="1" applyFont="1" applyFill="1" applyBorder="1" applyAlignment="1">
      <alignment horizontal="center" vertical="center"/>
    </xf>
    <xf numFmtId="49" fontId="3" fillId="34" borderId="10" xfId="0" applyNumberFormat="1" applyFont="1" applyFill="1" applyBorder="1" applyAlignment="1">
      <alignment horizontal="center" vertical="center" wrapText="1"/>
    </xf>
    <xf numFmtId="174" fontId="3" fillId="34" borderId="10" xfId="0" applyNumberFormat="1" applyFont="1" applyFill="1" applyBorder="1" applyAlignment="1">
      <alignment horizontal="center" vertical="center" wrapText="1"/>
    </xf>
    <xf numFmtId="170" fontId="3" fillId="34" borderId="10" xfId="0" applyNumberFormat="1" applyFont="1" applyFill="1" applyBorder="1" applyAlignment="1">
      <alignment horizontal="center" vertical="center" wrapText="1"/>
    </xf>
    <xf numFmtId="171" fontId="3" fillId="33" borderId="10" xfId="0" applyNumberFormat="1" applyFont="1" applyFill="1" applyBorder="1" applyAlignment="1">
      <alignment horizontal="center" vertical="center"/>
    </xf>
    <xf numFmtId="170" fontId="87" fillId="33" borderId="10" xfId="58" applyNumberFormat="1" applyFont="1" applyFill="1" applyBorder="1" applyAlignment="1">
      <alignment horizontal="center" vertical="center" wrapText="1"/>
      <protection/>
    </xf>
    <xf numFmtId="170" fontId="3" fillId="33" borderId="10" xfId="58" applyNumberFormat="1" applyFill="1" applyBorder="1" applyAlignment="1">
      <alignment horizontal="center" vertical="center" wrapText="1"/>
      <protection/>
    </xf>
    <xf numFmtId="3" fontId="87" fillId="33" borderId="12" xfId="42" applyNumberFormat="1" applyFont="1" applyFill="1" applyBorder="1" applyAlignment="1">
      <alignment horizontal="center" vertical="center"/>
    </xf>
    <xf numFmtId="3" fontId="87" fillId="33" borderId="10" xfId="58" applyNumberFormat="1" applyFont="1" applyFill="1" applyBorder="1" applyAlignment="1">
      <alignment horizontal="center" vertical="center"/>
      <protection/>
    </xf>
    <xf numFmtId="49" fontId="87" fillId="33" borderId="10" xfId="58" applyNumberFormat="1" applyFont="1" applyFill="1" applyBorder="1" applyAlignment="1">
      <alignment horizontal="center" vertical="center" wrapText="1"/>
      <protection/>
    </xf>
    <xf numFmtId="172" fontId="3" fillId="33" borderId="10" xfId="58" applyNumberFormat="1" applyFill="1" applyBorder="1" applyAlignment="1">
      <alignment horizontal="center" vertical="center" wrapText="1"/>
      <protection/>
    </xf>
    <xf numFmtId="170" fontId="3" fillId="33" borderId="13" xfId="58" applyNumberFormat="1" applyFill="1" applyBorder="1" applyAlignment="1">
      <alignment horizontal="center" vertical="center" wrapText="1"/>
      <protection/>
    </xf>
    <xf numFmtId="3" fontId="87" fillId="33" borderId="11" xfId="58" applyNumberFormat="1" applyFont="1" applyFill="1" applyBorder="1" applyAlignment="1">
      <alignment horizontal="center" vertical="center"/>
      <protection/>
    </xf>
    <xf numFmtId="172" fontId="3" fillId="34" borderId="10" xfId="0" applyNumberFormat="1" applyFont="1" applyFill="1" applyBorder="1" applyAlignment="1">
      <alignment horizontal="center" vertical="center"/>
    </xf>
    <xf numFmtId="3" fontId="3" fillId="34" borderId="12" xfId="42" applyNumberFormat="1" applyFont="1" applyFill="1" applyBorder="1" applyAlignment="1">
      <alignment horizontal="center" vertical="center"/>
    </xf>
    <xf numFmtId="170" fontId="87" fillId="33" borderId="10" xfId="58" applyNumberFormat="1" applyFont="1" applyFill="1" applyBorder="1" applyAlignment="1">
      <alignment vertical="top" wrapText="1"/>
      <protection/>
    </xf>
    <xf numFmtId="170" fontId="87" fillId="33" borderId="11" xfId="58" applyNumberFormat="1" applyFont="1" applyFill="1" applyBorder="1" applyAlignment="1">
      <alignment horizontal="center" vertical="center" wrapText="1"/>
      <protection/>
    </xf>
    <xf numFmtId="170" fontId="87" fillId="33" borderId="13" xfId="58" applyNumberFormat="1" applyFont="1" applyFill="1" applyBorder="1" applyAlignment="1">
      <alignment horizontal="center" vertical="center"/>
      <protection/>
    </xf>
    <xf numFmtId="171" fontId="87" fillId="33" borderId="10" xfId="0" applyNumberFormat="1" applyFont="1" applyFill="1" applyBorder="1" applyAlignment="1">
      <alignment horizontal="center" vertical="center"/>
    </xf>
    <xf numFmtId="170" fontId="87" fillId="33" borderId="10" xfId="0" applyNumberFormat="1" applyFont="1" applyFill="1" applyBorder="1" applyAlignment="1">
      <alignment horizontal="center" vertical="center" wrapText="1"/>
    </xf>
    <xf numFmtId="172" fontId="3" fillId="0" borderId="0" xfId="0" applyNumberFormat="1" applyFont="1" applyAlignment="1">
      <alignment horizontal="center" vertical="center"/>
    </xf>
    <xf numFmtId="0" fontId="85" fillId="0" borderId="0" xfId="0" applyFont="1" applyAlignment="1">
      <alignment/>
    </xf>
    <xf numFmtId="49" fontId="87" fillId="33" borderId="13" xfId="58" applyNumberFormat="1" applyFont="1" applyFill="1" applyBorder="1" applyAlignment="1">
      <alignment horizontal="center" vertical="center" wrapText="1"/>
      <protection/>
    </xf>
    <xf numFmtId="49" fontId="87" fillId="33" borderId="13" xfId="58" applyNumberFormat="1" applyFont="1" applyFill="1" applyBorder="1" applyAlignment="1">
      <alignment horizontal="left" vertical="center" wrapText="1"/>
      <protection/>
    </xf>
    <xf numFmtId="170" fontId="87" fillId="33" borderId="13" xfId="0" applyNumberFormat="1" applyFont="1" applyFill="1" applyBorder="1" applyAlignment="1">
      <alignment horizontal="center" vertical="center" wrapText="1"/>
    </xf>
    <xf numFmtId="49" fontId="3" fillId="34" borderId="10" xfId="0" applyNumberFormat="1" applyFont="1" applyFill="1" applyBorder="1" applyAlignment="1">
      <alignment horizontal="left" vertical="center" wrapText="1"/>
    </xf>
    <xf numFmtId="49" fontId="87" fillId="33" borderId="10" xfId="58" applyNumberFormat="1" applyFont="1" applyFill="1" applyBorder="1" applyAlignment="1">
      <alignment horizontal="left" vertical="center" wrapText="1"/>
      <protection/>
    </xf>
    <xf numFmtId="170" fontId="87" fillId="33" borderId="10" xfId="58" applyNumberFormat="1" applyFont="1" applyFill="1" applyBorder="1" applyAlignment="1">
      <alignment horizontal="left" vertical="center" wrapText="1"/>
      <protection/>
    </xf>
    <xf numFmtId="170" fontId="87" fillId="33" borderId="13" xfId="58" applyNumberFormat="1" applyFont="1" applyFill="1" applyBorder="1" applyAlignment="1">
      <alignment horizontal="center" vertical="center" wrapText="1"/>
      <protection/>
    </xf>
    <xf numFmtId="3" fontId="87" fillId="33" borderId="10" xfId="58" applyNumberFormat="1" applyFont="1" applyFill="1" applyBorder="1" applyAlignment="1">
      <alignment horizontal="center" vertical="center" wrapText="1"/>
      <protection/>
    </xf>
    <xf numFmtId="171" fontId="3" fillId="34" borderId="14" xfId="0" applyNumberFormat="1" applyFont="1" applyFill="1" applyBorder="1" applyAlignment="1">
      <alignment horizontal="center" vertical="center"/>
    </xf>
    <xf numFmtId="170" fontId="3" fillId="34" borderId="14" xfId="0" applyNumberFormat="1" applyFont="1" applyFill="1" applyBorder="1" applyAlignment="1">
      <alignment horizontal="left" vertical="center" wrapText="1"/>
    </xf>
    <xf numFmtId="170" fontId="3" fillId="34" borderId="14" xfId="42" applyNumberFormat="1" applyFont="1" applyFill="1" applyBorder="1" applyAlignment="1">
      <alignment horizontal="center" vertical="center" wrapText="1"/>
    </xf>
    <xf numFmtId="170" fontId="3" fillId="34" borderId="15" xfId="42" applyNumberFormat="1" applyFont="1" applyFill="1" applyBorder="1" applyAlignment="1">
      <alignment horizontal="center" vertical="center" wrapText="1"/>
    </xf>
    <xf numFmtId="3" fontId="3" fillId="34" borderId="15" xfId="42" applyNumberFormat="1" applyFont="1" applyFill="1" applyBorder="1" applyAlignment="1">
      <alignment horizontal="center" vertical="center"/>
    </xf>
    <xf numFmtId="3" fontId="3" fillId="34" borderId="14" xfId="42" applyNumberFormat="1" applyFont="1" applyFill="1" applyBorder="1" applyAlignment="1">
      <alignment horizontal="center" vertical="center"/>
    </xf>
    <xf numFmtId="49" fontId="3" fillId="34" borderId="14" xfId="0" applyNumberFormat="1" applyFont="1" applyFill="1" applyBorder="1" applyAlignment="1">
      <alignment horizontal="center" vertical="center" wrapText="1"/>
    </xf>
    <xf numFmtId="174" fontId="3" fillId="34" borderId="14" xfId="0" applyNumberFormat="1" applyFont="1" applyFill="1" applyBorder="1" applyAlignment="1">
      <alignment horizontal="center" vertical="center" wrapText="1"/>
    </xf>
    <xf numFmtId="170" fontId="3" fillId="34" borderId="14" xfId="0" applyNumberFormat="1" applyFont="1" applyFill="1" applyBorder="1" applyAlignment="1">
      <alignment horizontal="center" vertical="center" wrapText="1"/>
    </xf>
    <xf numFmtId="171" fontId="3" fillId="0" borderId="10" xfId="0" applyNumberFormat="1" applyFont="1" applyBorder="1" applyAlignment="1">
      <alignment horizontal="center" vertical="center" textRotation="90" wrapText="1"/>
    </xf>
    <xf numFmtId="170" fontId="88" fillId="0" borderId="10" xfId="0" applyNumberFormat="1" applyFont="1" applyBorder="1" applyAlignment="1">
      <alignment horizontal="center" vertical="center" wrapText="1"/>
    </xf>
    <xf numFmtId="173" fontId="5" fillId="0" borderId="10" xfId="0" applyNumberFormat="1" applyFont="1" applyBorder="1" applyAlignment="1">
      <alignment horizontal="center" vertical="center" wrapText="1"/>
    </xf>
    <xf numFmtId="49" fontId="5" fillId="33" borderId="10" xfId="0" applyNumberFormat="1" applyFont="1" applyFill="1" applyBorder="1" applyAlignment="1">
      <alignment horizontal="center" vertical="center" wrapText="1"/>
    </xf>
    <xf numFmtId="174" fontId="5" fillId="0" borderId="10" xfId="0" applyNumberFormat="1" applyFont="1" applyBorder="1" applyAlignment="1">
      <alignment horizontal="center" vertical="center" wrapText="1"/>
    </xf>
    <xf numFmtId="170" fontId="5" fillId="0" borderId="10" xfId="0" applyNumberFormat="1" applyFont="1" applyBorder="1" applyAlignment="1">
      <alignment horizontal="center" vertical="center" wrapText="1"/>
    </xf>
    <xf numFmtId="170" fontId="5" fillId="0" borderId="10" xfId="58" applyNumberFormat="1" applyFont="1" applyBorder="1" applyAlignment="1">
      <alignment horizontal="center" vertical="center" wrapText="1"/>
      <protection/>
    </xf>
    <xf numFmtId="170" fontId="9" fillId="0" borderId="0" xfId="58" applyNumberFormat="1" applyFont="1">
      <alignment/>
      <protection/>
    </xf>
    <xf numFmtId="171" fontId="3" fillId="0" borderId="10" xfId="0" applyNumberFormat="1" applyFont="1" applyBorder="1" applyAlignment="1">
      <alignment horizontal="center" vertical="center" wrapText="1"/>
    </xf>
    <xf numFmtId="173" fontId="5" fillId="0" borderId="11" xfId="0" applyNumberFormat="1" applyFont="1" applyBorder="1" applyAlignment="1">
      <alignment horizontal="center" vertical="center" wrapText="1"/>
    </xf>
    <xf numFmtId="170" fontId="5" fillId="16" borderId="10" xfId="0" applyNumberFormat="1" applyFont="1" applyFill="1" applyBorder="1" applyAlignment="1">
      <alignment vertical="center" wrapText="1"/>
    </xf>
    <xf numFmtId="170" fontId="5" fillId="16" borderId="11" xfId="0" applyNumberFormat="1" applyFont="1" applyFill="1" applyBorder="1" applyAlignment="1">
      <alignment vertical="center" wrapText="1"/>
    </xf>
    <xf numFmtId="3" fontId="5" fillId="16" borderId="11" xfId="0" applyNumberFormat="1" applyFont="1" applyFill="1" applyBorder="1" applyAlignment="1">
      <alignment horizontal="center" vertical="center" wrapText="1"/>
    </xf>
    <xf numFmtId="3" fontId="5" fillId="16" borderId="10" xfId="0" applyNumberFormat="1" applyFont="1" applyFill="1" applyBorder="1" applyAlignment="1">
      <alignment horizontal="center" vertical="center" wrapText="1"/>
    </xf>
    <xf numFmtId="172" fontId="3" fillId="34" borderId="10" xfId="0" applyNumberFormat="1" applyFont="1" applyFill="1" applyBorder="1" applyAlignment="1">
      <alignment horizontal="center" vertical="center" wrapText="1"/>
    </xf>
    <xf numFmtId="3" fontId="3" fillId="34" borderId="11" xfId="42" applyNumberFormat="1" applyFont="1" applyFill="1" applyBorder="1" applyAlignment="1">
      <alignment horizontal="center" vertical="center" wrapText="1"/>
    </xf>
    <xf numFmtId="3" fontId="3" fillId="34" borderId="10" xfId="42" applyNumberFormat="1" applyFont="1" applyFill="1" applyBorder="1" applyAlignment="1">
      <alignment horizontal="center" vertical="center" wrapText="1"/>
    </xf>
    <xf numFmtId="3" fontId="87" fillId="33" borderId="11" xfId="58" applyNumberFormat="1" applyFont="1" applyFill="1" applyBorder="1" applyAlignment="1">
      <alignment horizontal="center" vertical="center" wrapText="1"/>
      <protection/>
    </xf>
    <xf numFmtId="0" fontId="87" fillId="0" borderId="10" xfId="0" applyFont="1" applyBorder="1" applyAlignment="1">
      <alignment horizontal="left" vertical="center"/>
    </xf>
    <xf numFmtId="171" fontId="87" fillId="33" borderId="16" xfId="0" applyNumberFormat="1" applyFont="1" applyFill="1" applyBorder="1" applyAlignment="1">
      <alignment horizontal="center" vertical="center" wrapText="1"/>
    </xf>
    <xf numFmtId="171" fontId="3" fillId="34" borderId="17" xfId="0" applyNumberFormat="1" applyFont="1" applyFill="1" applyBorder="1" applyAlignment="1">
      <alignment horizontal="center" vertical="center" wrapText="1"/>
    </xf>
    <xf numFmtId="3" fontId="87" fillId="33" borderId="12" xfId="42" applyNumberFormat="1" applyFont="1" applyFill="1" applyBorder="1" applyAlignment="1">
      <alignment horizontal="center" vertical="center" wrapText="1"/>
    </xf>
    <xf numFmtId="171" fontId="87" fillId="33" borderId="13" xfId="0" applyNumberFormat="1" applyFont="1" applyFill="1" applyBorder="1" applyAlignment="1">
      <alignment horizontal="center" vertical="center" wrapText="1"/>
    </xf>
    <xf numFmtId="171" fontId="3" fillId="34" borderId="10" xfId="0" applyNumberFormat="1" applyFont="1" applyFill="1" applyBorder="1" applyAlignment="1">
      <alignment horizontal="center" vertical="center" wrapText="1"/>
    </xf>
    <xf numFmtId="171" fontId="3" fillId="33" borderId="10" xfId="0" applyNumberFormat="1" applyFont="1" applyFill="1" applyBorder="1" applyAlignment="1">
      <alignment horizontal="center" vertical="center" wrapText="1"/>
    </xf>
    <xf numFmtId="172" fontId="3" fillId="0" borderId="0" xfId="0" applyNumberFormat="1" applyFont="1" applyAlignment="1">
      <alignment horizontal="center" vertical="center" wrapText="1"/>
    </xf>
    <xf numFmtId="173" fontId="3" fillId="0" borderId="0" xfId="0" applyNumberFormat="1" applyFont="1" applyAlignment="1">
      <alignment horizontal="center" vertical="center" wrapText="1"/>
    </xf>
    <xf numFmtId="173" fontId="3" fillId="0" borderId="0" xfId="58" applyNumberFormat="1" applyAlignment="1">
      <alignment horizontal="center" vertical="center" wrapText="1"/>
      <protection/>
    </xf>
    <xf numFmtId="171" fontId="10" fillId="0" borderId="10" xfId="0" applyNumberFormat="1" applyFont="1" applyBorder="1" applyAlignment="1">
      <alignment horizontal="center" vertical="center" textRotation="90" wrapText="1"/>
    </xf>
    <xf numFmtId="170" fontId="89" fillId="0" borderId="10" xfId="0" applyNumberFormat="1" applyFont="1" applyBorder="1" applyAlignment="1">
      <alignment horizontal="center" vertical="center" wrapText="1"/>
    </xf>
    <xf numFmtId="173" fontId="4" fillId="0" borderId="10" xfId="0" applyNumberFormat="1" applyFont="1" applyBorder="1" applyAlignment="1">
      <alignment horizontal="center" vertical="center" wrapText="1"/>
    </xf>
    <xf numFmtId="170" fontId="15" fillId="0" borderId="0" xfId="0" applyNumberFormat="1" applyFont="1" applyAlignment="1">
      <alignment horizontal="center" vertical="center" wrapText="1"/>
    </xf>
    <xf numFmtId="170" fontId="15" fillId="0" borderId="0" xfId="0" applyNumberFormat="1" applyFont="1" applyAlignment="1">
      <alignment horizontal="right" vertical="top" wrapText="1"/>
    </xf>
    <xf numFmtId="173" fontId="15" fillId="0" borderId="10" xfId="58" applyNumberFormat="1" applyFont="1" applyBorder="1" applyAlignment="1">
      <alignment horizontal="center" vertical="center" wrapText="1"/>
      <protection/>
    </xf>
    <xf numFmtId="173" fontId="15" fillId="0" borderId="10" xfId="0" applyNumberFormat="1" applyFont="1" applyBorder="1" applyAlignment="1">
      <alignment horizontal="center" vertical="center" wrapText="1"/>
    </xf>
    <xf numFmtId="171" fontId="15" fillId="0" borderId="10" xfId="0" applyNumberFormat="1" applyFont="1" applyBorder="1" applyAlignment="1">
      <alignment horizontal="center" vertical="center" textRotation="90" wrapText="1"/>
    </xf>
    <xf numFmtId="170" fontId="90" fillId="0" borderId="10" xfId="0" applyNumberFormat="1" applyFont="1" applyBorder="1" applyAlignment="1">
      <alignment horizontal="center" vertical="center" wrapText="1"/>
    </xf>
    <xf numFmtId="173" fontId="14" fillId="0" borderId="10" xfId="0" applyNumberFormat="1" applyFont="1" applyBorder="1" applyAlignment="1">
      <alignment horizontal="center" vertical="center" wrapText="1"/>
    </xf>
    <xf numFmtId="49" fontId="14" fillId="33" borderId="10" xfId="0" applyNumberFormat="1" applyFont="1" applyFill="1" applyBorder="1" applyAlignment="1">
      <alignment horizontal="center" vertical="center" wrapText="1"/>
    </xf>
    <xf numFmtId="174" fontId="14" fillId="0" borderId="10" xfId="0" applyNumberFormat="1" applyFont="1" applyBorder="1" applyAlignment="1">
      <alignment horizontal="center" vertical="center" wrapText="1"/>
    </xf>
    <xf numFmtId="170" fontId="14" fillId="0" borderId="10" xfId="0" applyNumberFormat="1" applyFont="1" applyBorder="1" applyAlignment="1">
      <alignment horizontal="center" vertical="center" wrapText="1"/>
    </xf>
    <xf numFmtId="170" fontId="14" fillId="0" borderId="10" xfId="58" applyNumberFormat="1" applyFont="1" applyBorder="1" applyAlignment="1">
      <alignment horizontal="center" vertical="center" wrapText="1"/>
      <protection/>
    </xf>
    <xf numFmtId="170" fontId="14" fillId="16" borderId="10" xfId="0" applyNumberFormat="1" applyFont="1" applyFill="1" applyBorder="1" applyAlignment="1">
      <alignment vertical="center"/>
    </xf>
    <xf numFmtId="170" fontId="14" fillId="16" borderId="11" xfId="0" applyNumberFormat="1" applyFont="1" applyFill="1" applyBorder="1" applyAlignment="1">
      <alignment vertical="center"/>
    </xf>
    <xf numFmtId="3" fontId="14" fillId="16" borderId="11" xfId="0" applyNumberFormat="1" applyFont="1" applyFill="1" applyBorder="1" applyAlignment="1">
      <alignment horizontal="center" vertical="center"/>
    </xf>
    <xf numFmtId="3" fontId="14" fillId="16" borderId="10" xfId="0" applyNumberFormat="1" applyFont="1" applyFill="1" applyBorder="1" applyAlignment="1">
      <alignment horizontal="center" vertical="center"/>
    </xf>
    <xf numFmtId="49" fontId="14" fillId="16" borderId="10" xfId="0" applyNumberFormat="1" applyFont="1" applyFill="1" applyBorder="1" applyAlignment="1">
      <alignment horizontal="center" vertical="center" wrapText="1"/>
    </xf>
    <xf numFmtId="174" fontId="14" fillId="16" borderId="10" xfId="0" applyNumberFormat="1" applyFont="1" applyFill="1" applyBorder="1" applyAlignment="1">
      <alignment horizontal="center" vertical="center" wrapText="1"/>
    </xf>
    <xf numFmtId="170" fontId="14" fillId="16" borderId="10" xfId="0" applyNumberFormat="1" applyFont="1" applyFill="1" applyBorder="1" applyAlignment="1">
      <alignment horizontal="center" vertical="center" wrapText="1"/>
    </xf>
    <xf numFmtId="172" fontId="15" fillId="34" borderId="10" xfId="0" applyNumberFormat="1" applyFont="1" applyFill="1" applyBorder="1" applyAlignment="1">
      <alignment horizontal="center" vertical="center"/>
    </xf>
    <xf numFmtId="170" fontId="15" fillId="34" borderId="10" xfId="0" applyNumberFormat="1" applyFont="1" applyFill="1" applyBorder="1" applyAlignment="1">
      <alignment horizontal="left" vertical="center" wrapText="1"/>
    </xf>
    <xf numFmtId="170" fontId="15" fillId="34" borderId="10" xfId="42" applyNumberFormat="1" applyFont="1" applyFill="1" applyBorder="1" applyAlignment="1">
      <alignment horizontal="center" vertical="center" wrapText="1"/>
    </xf>
    <xf numFmtId="170" fontId="15" fillId="34" borderId="11" xfId="42" applyNumberFormat="1" applyFont="1" applyFill="1" applyBorder="1" applyAlignment="1">
      <alignment horizontal="center" vertical="center" wrapText="1"/>
    </xf>
    <xf numFmtId="3" fontId="15" fillId="34" borderId="11" xfId="42" applyNumberFormat="1" applyFont="1" applyFill="1" applyBorder="1" applyAlignment="1">
      <alignment horizontal="center" vertical="center"/>
    </xf>
    <xf numFmtId="3" fontId="15" fillId="34" borderId="10" xfId="42" applyNumberFormat="1" applyFont="1" applyFill="1" applyBorder="1" applyAlignment="1">
      <alignment horizontal="center" vertical="center"/>
    </xf>
    <xf numFmtId="49" fontId="15" fillId="34" borderId="10" xfId="0" applyNumberFormat="1" applyFont="1" applyFill="1" applyBorder="1" applyAlignment="1">
      <alignment horizontal="center" vertical="center" wrapText="1"/>
    </xf>
    <xf numFmtId="174" fontId="15" fillId="34" borderId="10" xfId="0" applyNumberFormat="1" applyFont="1" applyFill="1" applyBorder="1" applyAlignment="1">
      <alignment horizontal="center" vertical="center" wrapText="1"/>
    </xf>
    <xf numFmtId="170" fontId="15" fillId="34" borderId="10" xfId="0" applyNumberFormat="1" applyFont="1" applyFill="1" applyBorder="1" applyAlignment="1">
      <alignment horizontal="center" vertical="center" wrapText="1"/>
    </xf>
    <xf numFmtId="171" fontId="15" fillId="33" borderId="10" xfId="0" applyNumberFormat="1" applyFont="1" applyFill="1" applyBorder="1" applyAlignment="1">
      <alignment horizontal="center" vertical="center"/>
    </xf>
    <xf numFmtId="170" fontId="91" fillId="33" borderId="10" xfId="58" applyNumberFormat="1" applyFont="1" applyFill="1" applyBorder="1" applyAlignment="1">
      <alignment vertical="top" wrapText="1"/>
      <protection/>
    </xf>
    <xf numFmtId="170" fontId="91" fillId="33" borderId="10" xfId="58" applyNumberFormat="1" applyFont="1" applyFill="1" applyBorder="1" applyAlignment="1">
      <alignment horizontal="center" vertical="center" wrapText="1"/>
      <protection/>
    </xf>
    <xf numFmtId="170" fontId="91" fillId="33" borderId="11" xfId="58" applyNumberFormat="1" applyFont="1" applyFill="1" applyBorder="1" applyAlignment="1">
      <alignment horizontal="center" vertical="center" wrapText="1"/>
      <protection/>
    </xf>
    <xf numFmtId="3" fontId="91" fillId="33" borderId="11" xfId="58" applyNumberFormat="1" applyFont="1" applyFill="1" applyBorder="1" applyAlignment="1">
      <alignment horizontal="center" vertical="center"/>
      <protection/>
    </xf>
    <xf numFmtId="3" fontId="91" fillId="33" borderId="10" xfId="58" applyNumberFormat="1" applyFont="1" applyFill="1" applyBorder="1" applyAlignment="1">
      <alignment horizontal="center" vertical="center"/>
      <protection/>
    </xf>
    <xf numFmtId="3" fontId="91" fillId="33" borderId="12" xfId="42" applyNumberFormat="1" applyFont="1" applyFill="1" applyBorder="1" applyAlignment="1">
      <alignment horizontal="center" vertical="center"/>
    </xf>
    <xf numFmtId="49" fontId="91" fillId="33" borderId="10" xfId="58" applyNumberFormat="1" applyFont="1" applyFill="1" applyBorder="1" applyAlignment="1">
      <alignment horizontal="center" vertical="center" wrapText="1"/>
      <protection/>
    </xf>
    <xf numFmtId="172" fontId="15" fillId="33" borderId="10" xfId="58" applyNumberFormat="1" applyFont="1" applyFill="1" applyBorder="1" applyAlignment="1">
      <alignment horizontal="center" vertical="center" wrapText="1"/>
      <protection/>
    </xf>
    <xf numFmtId="170" fontId="15" fillId="33" borderId="10" xfId="58" applyNumberFormat="1" applyFont="1" applyFill="1" applyBorder="1" applyAlignment="1">
      <alignment horizontal="center" vertical="center" wrapText="1"/>
      <protection/>
    </xf>
    <xf numFmtId="170" fontId="15" fillId="33" borderId="13" xfId="58" applyNumberFormat="1" applyFont="1" applyFill="1" applyBorder="1" applyAlignment="1">
      <alignment horizontal="center" vertical="center" wrapText="1"/>
      <protection/>
    </xf>
    <xf numFmtId="171" fontId="15" fillId="34" borderId="10" xfId="0" applyNumberFormat="1" applyFont="1" applyFill="1" applyBorder="1" applyAlignment="1">
      <alignment horizontal="center" vertical="center"/>
    </xf>
    <xf numFmtId="170" fontId="15" fillId="33" borderId="11" xfId="58" applyNumberFormat="1" applyFont="1" applyFill="1" applyBorder="1" applyAlignment="1">
      <alignment horizontal="center" vertical="center" wrapText="1"/>
      <protection/>
    </xf>
    <xf numFmtId="3" fontId="15" fillId="33" borderId="11" xfId="58" applyNumberFormat="1" applyFont="1" applyFill="1" applyBorder="1" applyAlignment="1">
      <alignment horizontal="center" vertical="center"/>
      <protection/>
    </xf>
    <xf numFmtId="3" fontId="15" fillId="33" borderId="10" xfId="58" applyNumberFormat="1" applyFont="1" applyFill="1" applyBorder="1" applyAlignment="1">
      <alignment horizontal="center" vertical="center"/>
      <protection/>
    </xf>
    <xf numFmtId="170" fontId="15" fillId="33" borderId="10" xfId="58" applyNumberFormat="1" applyFont="1" applyFill="1" applyBorder="1" applyAlignment="1">
      <alignment vertical="top" wrapText="1"/>
      <protection/>
    </xf>
    <xf numFmtId="49" fontId="15" fillId="33" borderId="10" xfId="58" applyNumberFormat="1" applyFont="1" applyFill="1" applyBorder="1" applyAlignment="1">
      <alignment horizontal="center" vertical="center" wrapText="1"/>
      <protection/>
    </xf>
    <xf numFmtId="172" fontId="15" fillId="0" borderId="0" xfId="0" applyNumberFormat="1" applyFont="1" applyAlignment="1">
      <alignment horizontal="center" vertical="center"/>
    </xf>
    <xf numFmtId="170" fontId="15" fillId="0" borderId="0" xfId="0" applyNumberFormat="1" applyFont="1" applyAlignment="1">
      <alignment vertical="center" wrapText="1"/>
    </xf>
    <xf numFmtId="170" fontId="15" fillId="0" borderId="0" xfId="0" applyNumberFormat="1" applyFont="1" applyAlignment="1">
      <alignment vertical="center"/>
    </xf>
    <xf numFmtId="173" fontId="15" fillId="0" borderId="0" xfId="0" applyNumberFormat="1" applyFont="1" applyAlignment="1">
      <alignment horizontal="center" vertical="center"/>
    </xf>
    <xf numFmtId="173" fontId="15" fillId="0" borderId="0" xfId="58" applyNumberFormat="1" applyFont="1" applyAlignment="1">
      <alignment horizontal="center" vertical="center"/>
      <protection/>
    </xf>
    <xf numFmtId="49" fontId="15" fillId="33" borderId="0" xfId="0" applyNumberFormat="1" applyFont="1" applyFill="1" applyAlignment="1">
      <alignment horizontal="center" vertical="center" wrapText="1"/>
    </xf>
    <xf numFmtId="174" fontId="15" fillId="33" borderId="0" xfId="0" applyNumberFormat="1" applyFont="1" applyFill="1" applyAlignment="1">
      <alignment horizontal="center" vertical="center" wrapText="1"/>
    </xf>
    <xf numFmtId="170" fontId="15" fillId="33" borderId="0" xfId="0" applyNumberFormat="1" applyFont="1" applyFill="1" applyAlignment="1">
      <alignment horizontal="center" vertical="center" wrapText="1"/>
    </xf>
    <xf numFmtId="170" fontId="87" fillId="0" borderId="13" xfId="58" applyNumberFormat="1" applyFont="1" applyFill="1" applyBorder="1" applyAlignment="1">
      <alignment horizontal="center" vertical="center" wrapText="1"/>
      <protection/>
    </xf>
    <xf numFmtId="49" fontId="3" fillId="0" borderId="18" xfId="58" applyNumberFormat="1" applyFill="1" applyBorder="1" applyAlignment="1">
      <alignment horizontal="center" vertical="center" wrapText="1"/>
      <protection/>
    </xf>
    <xf numFmtId="171" fontId="3" fillId="0" borderId="16" xfId="0" applyNumberFormat="1" applyFont="1" applyFill="1" applyBorder="1" applyAlignment="1">
      <alignment horizontal="center" vertical="center"/>
    </xf>
    <xf numFmtId="3" fontId="87" fillId="0" borderId="18" xfId="58" applyNumberFormat="1" applyFont="1" applyFill="1" applyBorder="1" applyAlignment="1">
      <alignment horizontal="center" vertical="center"/>
      <protection/>
    </xf>
    <xf numFmtId="0" fontId="3" fillId="0" borderId="13" xfId="0" applyFont="1" applyFill="1" applyBorder="1" applyAlignment="1">
      <alignment horizontal="left" vertical="center" wrapText="1"/>
    </xf>
    <xf numFmtId="3" fontId="87" fillId="0" borderId="13" xfId="58" applyNumberFormat="1" applyFont="1" applyFill="1" applyBorder="1" applyAlignment="1">
      <alignment horizontal="center" vertical="center"/>
      <protection/>
    </xf>
    <xf numFmtId="3" fontId="87" fillId="0" borderId="13" xfId="58" applyNumberFormat="1" applyFont="1" applyFill="1" applyBorder="1" applyAlignment="1">
      <alignment horizontal="center" vertical="center" wrapText="1"/>
      <protection/>
    </xf>
    <xf numFmtId="3" fontId="87" fillId="0" borderId="12" xfId="42" applyNumberFormat="1" applyFont="1" applyFill="1" applyBorder="1" applyAlignment="1">
      <alignment horizontal="center" vertical="center"/>
    </xf>
    <xf numFmtId="3" fontId="87" fillId="0" borderId="11" xfId="58" applyNumberFormat="1" applyFont="1" applyFill="1" applyBorder="1" applyAlignment="1">
      <alignment horizontal="center" vertical="center"/>
      <protection/>
    </xf>
    <xf numFmtId="49" fontId="87" fillId="0" borderId="13" xfId="58" applyNumberFormat="1" applyFont="1" applyFill="1" applyBorder="1" applyAlignment="1">
      <alignment horizontal="center" vertical="center" wrapText="1"/>
      <protection/>
    </xf>
    <xf numFmtId="170" fontId="87" fillId="0" borderId="13" xfId="0" applyNumberFormat="1" applyFont="1" applyFill="1" applyBorder="1" applyAlignment="1">
      <alignment horizontal="center" vertical="center" wrapText="1"/>
    </xf>
    <xf numFmtId="170" fontId="87" fillId="0" borderId="13" xfId="58" applyNumberFormat="1" applyFont="1" applyFill="1" applyBorder="1" applyAlignment="1">
      <alignment horizontal="center" vertical="center"/>
      <protection/>
    </xf>
    <xf numFmtId="170" fontId="3" fillId="0" borderId="0" xfId="58" applyNumberFormat="1" applyFill="1">
      <alignment/>
      <protection/>
    </xf>
    <xf numFmtId="171" fontId="3" fillId="0" borderId="17" xfId="0" applyNumberFormat="1" applyFont="1" applyFill="1" applyBorder="1" applyAlignment="1">
      <alignment horizontal="center" vertical="center"/>
    </xf>
    <xf numFmtId="170" fontId="87" fillId="0" borderId="10" xfId="58" applyNumberFormat="1" applyFont="1" applyFill="1" applyBorder="1" applyAlignment="1">
      <alignment horizontal="center" vertical="center" wrapText="1"/>
      <protection/>
    </xf>
    <xf numFmtId="0" fontId="3" fillId="0" borderId="11" xfId="58" applyFill="1" applyBorder="1" applyAlignment="1">
      <alignment horizontal="center" vertical="center" wrapText="1"/>
      <protection/>
    </xf>
    <xf numFmtId="3" fontId="87" fillId="0" borderId="10" xfId="58" applyNumberFormat="1" applyFont="1" applyFill="1" applyBorder="1" applyAlignment="1">
      <alignment horizontal="center" vertical="center"/>
      <protection/>
    </xf>
    <xf numFmtId="170" fontId="3" fillId="0" borderId="10" xfId="58" applyNumberFormat="1" applyFill="1" applyBorder="1" applyAlignment="1">
      <alignment horizontal="center" vertical="center" wrapText="1"/>
      <protection/>
    </xf>
    <xf numFmtId="0" fontId="3" fillId="0" borderId="10" xfId="0" applyFont="1" applyFill="1" applyBorder="1" applyAlignment="1">
      <alignment horizontal="left" vertical="center" wrapText="1"/>
    </xf>
    <xf numFmtId="3" fontId="92" fillId="0" borderId="15" xfId="0" applyNumberFormat="1" applyFont="1" applyFill="1" applyBorder="1" applyAlignment="1">
      <alignment horizontal="center" vertical="center"/>
    </xf>
    <xf numFmtId="170" fontId="3" fillId="0" borderId="13" xfId="58" applyNumberFormat="1" applyFill="1" applyBorder="1" applyAlignment="1">
      <alignment horizontal="center" vertical="center" wrapText="1"/>
      <protection/>
    </xf>
    <xf numFmtId="170" fontId="3" fillId="0" borderId="0" xfId="0" applyNumberFormat="1" applyFont="1" applyFill="1" applyAlignment="1">
      <alignment vertical="center"/>
    </xf>
    <xf numFmtId="3" fontId="16" fillId="0" borderId="14" xfId="61" applyNumberFormat="1" applyFont="1" applyFill="1" applyBorder="1">
      <alignment/>
      <protection/>
    </xf>
    <xf numFmtId="176" fontId="3" fillId="0" borderId="11" xfId="58" applyNumberFormat="1" applyFill="1" applyBorder="1" applyAlignment="1">
      <alignment horizontal="center" vertical="center" wrapText="1"/>
      <protection/>
    </xf>
    <xf numFmtId="49" fontId="87" fillId="0" borderId="13" xfId="58" applyNumberFormat="1" applyFont="1" applyFill="1" applyBorder="1" applyAlignment="1">
      <alignment horizontal="left" vertical="center" wrapText="1"/>
      <protection/>
    </xf>
    <xf numFmtId="172" fontId="3" fillId="0" borderId="13" xfId="58" applyNumberFormat="1" applyFill="1" applyBorder="1" applyAlignment="1">
      <alignment horizontal="center" vertical="center" wrapText="1"/>
      <protection/>
    </xf>
    <xf numFmtId="43" fontId="87" fillId="0" borderId="11" xfId="42" applyFont="1" applyFill="1" applyBorder="1" applyAlignment="1">
      <alignment horizontal="center" vertical="center" wrapText="1"/>
    </xf>
    <xf numFmtId="3" fontId="87" fillId="0" borderId="11" xfId="58" applyNumberFormat="1" applyFont="1" applyFill="1" applyBorder="1" applyAlignment="1">
      <alignment horizontal="center" vertical="center" wrapText="1"/>
      <protection/>
    </xf>
    <xf numFmtId="3" fontId="87" fillId="0" borderId="10" xfId="58" applyNumberFormat="1" applyFont="1" applyFill="1" applyBorder="1" applyAlignment="1">
      <alignment horizontal="center" vertical="center" wrapText="1"/>
      <protection/>
    </xf>
    <xf numFmtId="171" fontId="3" fillId="0" borderId="10" xfId="0" applyNumberFormat="1" applyFont="1" applyFill="1" applyBorder="1" applyAlignment="1">
      <alignment horizontal="center" vertical="center"/>
    </xf>
    <xf numFmtId="170" fontId="87" fillId="0" borderId="11" xfId="58" applyNumberFormat="1" applyFont="1" applyFill="1" applyBorder="1" applyAlignment="1">
      <alignment horizontal="center" vertical="center" wrapText="1"/>
      <protection/>
    </xf>
    <xf numFmtId="3" fontId="3" fillId="0" borderId="11" xfId="58" applyNumberFormat="1" applyFill="1" applyBorder="1" applyAlignment="1">
      <alignment horizontal="center" vertical="center"/>
      <protection/>
    </xf>
    <xf numFmtId="3" fontId="3" fillId="0" borderId="10" xfId="58" applyNumberFormat="1" applyFill="1" applyBorder="1" applyAlignment="1">
      <alignment horizontal="center" vertical="center"/>
      <protection/>
    </xf>
    <xf numFmtId="49" fontId="3" fillId="0" borderId="10" xfId="58" applyNumberFormat="1" applyFill="1" applyBorder="1" applyAlignment="1">
      <alignment horizontal="left" vertical="center" wrapText="1"/>
      <protection/>
    </xf>
    <xf numFmtId="172" fontId="3" fillId="0" borderId="10" xfId="58" applyNumberFormat="1" applyFill="1" applyBorder="1" applyAlignment="1">
      <alignment horizontal="center" vertical="center" wrapText="1"/>
      <protection/>
    </xf>
    <xf numFmtId="170" fontId="3" fillId="0" borderId="0" xfId="0" applyNumberFormat="1" applyFont="1" applyFill="1" applyAlignment="1">
      <alignment/>
    </xf>
    <xf numFmtId="170" fontId="3" fillId="0" borderId="11" xfId="58" applyNumberFormat="1" applyFill="1" applyBorder="1" applyAlignment="1">
      <alignment horizontal="center" vertical="center" wrapText="1"/>
      <protection/>
    </xf>
    <xf numFmtId="170" fontId="3" fillId="0" borderId="10" xfId="58" applyNumberFormat="1" applyFill="1" applyBorder="1" applyAlignment="1">
      <alignment horizontal="left" vertical="top" wrapText="1"/>
      <protection/>
    </xf>
    <xf numFmtId="170" fontId="3" fillId="0" borderId="11" xfId="0" applyNumberFormat="1" applyFont="1" applyFill="1" applyBorder="1" applyAlignment="1">
      <alignment horizontal="center" vertical="center" wrapText="1"/>
    </xf>
    <xf numFmtId="171" fontId="15" fillId="0" borderId="10" xfId="0" applyNumberFormat="1" applyFont="1" applyFill="1" applyBorder="1" applyAlignment="1">
      <alignment horizontal="center" vertical="center"/>
    </xf>
    <xf numFmtId="170" fontId="15" fillId="0" borderId="10" xfId="58" applyNumberFormat="1" applyFont="1" applyFill="1" applyBorder="1" applyAlignment="1">
      <alignment horizontal="center" vertical="center" wrapText="1"/>
      <protection/>
    </xf>
    <xf numFmtId="170" fontId="15" fillId="0" borderId="11" xfId="58" applyNumberFormat="1" applyFont="1" applyFill="1" applyBorder="1" applyAlignment="1">
      <alignment horizontal="center" vertical="center" wrapText="1"/>
      <protection/>
    </xf>
    <xf numFmtId="3" fontId="15" fillId="0" borderId="10" xfId="58" applyNumberFormat="1" applyFont="1" applyFill="1" applyBorder="1" applyAlignment="1">
      <alignment horizontal="center" vertical="center"/>
      <protection/>
    </xf>
    <xf numFmtId="3" fontId="91" fillId="0" borderId="11" xfId="58" applyNumberFormat="1" applyFont="1" applyFill="1" applyBorder="1" applyAlignment="1">
      <alignment horizontal="center" vertical="center"/>
      <protection/>
    </xf>
    <xf numFmtId="3" fontId="91" fillId="0" borderId="10" xfId="58" applyNumberFormat="1" applyFont="1" applyFill="1" applyBorder="1" applyAlignment="1">
      <alignment horizontal="center" vertical="center"/>
      <protection/>
    </xf>
    <xf numFmtId="170" fontId="91" fillId="0" borderId="10" xfId="58" applyNumberFormat="1" applyFont="1" applyFill="1" applyBorder="1" applyAlignment="1">
      <alignment horizontal="left" vertical="center" wrapText="1"/>
      <protection/>
    </xf>
    <xf numFmtId="49" fontId="91" fillId="0" borderId="13" xfId="58" applyNumberFormat="1" applyFont="1" applyFill="1" applyBorder="1" applyAlignment="1">
      <alignment horizontal="center" vertical="center" wrapText="1"/>
      <protection/>
    </xf>
    <xf numFmtId="170" fontId="91" fillId="0" borderId="10" xfId="58" applyNumberFormat="1" applyFont="1" applyFill="1" applyBorder="1" applyAlignment="1">
      <alignment horizontal="center" vertical="center" wrapText="1"/>
      <protection/>
    </xf>
    <xf numFmtId="170" fontId="3" fillId="0" borderId="10" xfId="0" applyNumberFormat="1" applyFont="1" applyFill="1" applyBorder="1" applyAlignment="1">
      <alignment horizontal="center" vertical="center" wrapText="1"/>
    </xf>
    <xf numFmtId="0" fontId="7" fillId="0" borderId="10" xfId="0" applyFont="1" applyFill="1" applyBorder="1" applyAlignment="1">
      <alignment vertical="center" wrapText="1"/>
    </xf>
    <xf numFmtId="171" fontId="3" fillId="0" borderId="17" xfId="0" applyNumberFormat="1" applyFont="1" applyFill="1" applyBorder="1" applyAlignment="1">
      <alignment horizontal="center" vertical="center" wrapText="1"/>
    </xf>
    <xf numFmtId="170" fontId="84" fillId="0" borderId="10" xfId="58" applyNumberFormat="1" applyFont="1" applyFill="1" applyBorder="1" applyAlignment="1">
      <alignment vertical="center" wrapText="1"/>
      <protection/>
    </xf>
    <xf numFmtId="170" fontId="87" fillId="0" borderId="10" xfId="58" applyNumberFormat="1" applyFont="1" applyFill="1" applyBorder="1" applyAlignment="1">
      <alignment vertical="center" wrapText="1"/>
      <protection/>
    </xf>
    <xf numFmtId="0" fontId="87" fillId="0" borderId="10" xfId="0" applyFont="1" applyFill="1" applyBorder="1" applyAlignment="1">
      <alignment horizontal="left" vertical="center" wrapText="1"/>
    </xf>
    <xf numFmtId="3" fontId="3" fillId="0" borderId="10" xfId="58" applyNumberFormat="1" applyFill="1" applyBorder="1" applyAlignment="1">
      <alignment vertical="top" wrapText="1"/>
      <protection/>
    </xf>
    <xf numFmtId="49" fontId="87" fillId="0" borderId="10" xfId="58" applyNumberFormat="1" applyFont="1" applyFill="1" applyBorder="1" applyAlignment="1">
      <alignment horizontal="center" vertical="center" wrapText="1"/>
      <protection/>
    </xf>
    <xf numFmtId="170" fontId="3" fillId="0" borderId="10" xfId="58" applyNumberFormat="1" applyFill="1" applyBorder="1" applyAlignment="1">
      <alignment horizontal="left" vertical="center" wrapText="1"/>
      <protection/>
    </xf>
    <xf numFmtId="0" fontId="93" fillId="0" borderId="10" xfId="0" applyFont="1" applyFill="1" applyBorder="1" applyAlignment="1">
      <alignment horizontal="left" vertical="center" wrapText="1"/>
    </xf>
    <xf numFmtId="0" fontId="3" fillId="0" borderId="11" xfId="0" applyFont="1" applyFill="1" applyBorder="1" applyAlignment="1">
      <alignment horizontal="center" vertical="center" wrapText="1"/>
    </xf>
    <xf numFmtId="173" fontId="87" fillId="0" borderId="10" xfId="58" applyNumberFormat="1" applyFont="1" applyFill="1" applyBorder="1" applyAlignment="1">
      <alignment horizontal="left" vertical="center" wrapText="1"/>
      <protection/>
    </xf>
    <xf numFmtId="170" fontId="87" fillId="0" borderId="11" xfId="58" applyNumberFormat="1" applyFont="1" applyFill="1" applyBorder="1" applyAlignment="1">
      <alignment horizontal="left" vertical="center" wrapText="1"/>
      <protection/>
    </xf>
    <xf numFmtId="0" fontId="7" fillId="0" borderId="10"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9" xfId="0" applyFont="1" applyFill="1" applyBorder="1" applyAlignment="1">
      <alignment vertical="center" wrapText="1"/>
    </xf>
    <xf numFmtId="0" fontId="7" fillId="0" borderId="10" xfId="0" applyFont="1" applyFill="1" applyBorder="1" applyAlignment="1">
      <alignment horizontal="left" vertical="center" wrapText="1"/>
    </xf>
    <xf numFmtId="3" fontId="3" fillId="0" borderId="10" xfId="58" applyNumberFormat="1" applyFill="1" applyBorder="1" applyAlignment="1">
      <alignment horizontal="center" vertical="center" wrapText="1"/>
      <protection/>
    </xf>
    <xf numFmtId="3" fontId="3" fillId="0" borderId="11" xfId="58" applyNumberFormat="1" applyFill="1" applyBorder="1" applyAlignment="1">
      <alignment horizontal="center" vertical="center" wrapText="1"/>
      <protection/>
    </xf>
    <xf numFmtId="0" fontId="87" fillId="0" borderId="10" xfId="0" applyFont="1" applyFill="1" applyBorder="1" applyAlignment="1">
      <alignment horizontal="left" vertical="center"/>
    </xf>
    <xf numFmtId="0" fontId="92" fillId="0" borderId="14" xfId="0" applyFont="1" applyFill="1" applyBorder="1" applyAlignment="1">
      <alignment horizontal="left" vertical="center" wrapText="1"/>
    </xf>
    <xf numFmtId="170" fontId="92" fillId="0" borderId="11" xfId="0" applyNumberFormat="1" applyFont="1" applyFill="1" applyBorder="1" applyAlignment="1">
      <alignment horizontal="center" vertical="center" wrapText="1"/>
    </xf>
    <xf numFmtId="0" fontId="3" fillId="0" borderId="10" xfId="60" applyFont="1" applyFill="1" applyBorder="1" applyAlignment="1">
      <alignment horizontal="left" vertical="center" wrapText="1"/>
      <protection/>
    </xf>
    <xf numFmtId="0" fontId="3" fillId="0" borderId="10" xfId="0" applyFont="1" applyFill="1" applyBorder="1" applyAlignment="1">
      <alignment horizontal="left" vertical="center"/>
    </xf>
    <xf numFmtId="175" fontId="92" fillId="0" borderId="11" xfId="0" applyNumberFormat="1" applyFont="1" applyFill="1" applyBorder="1" applyAlignment="1">
      <alignment horizontal="center" vertical="center" wrapText="1"/>
    </xf>
    <xf numFmtId="0" fontId="92" fillId="0" borderId="10" xfId="0" applyFont="1" applyFill="1" applyBorder="1" applyAlignment="1">
      <alignment horizontal="left" vertical="center" wrapText="1"/>
    </xf>
    <xf numFmtId="0" fontId="92" fillId="0" borderId="10" xfId="0" applyFont="1" applyFill="1" applyBorder="1" applyAlignment="1">
      <alignment horizontal="left" vertical="center"/>
    </xf>
    <xf numFmtId="170" fontId="3" fillId="0" borderId="10" xfId="58" applyNumberFormat="1" applyFill="1" applyBorder="1" applyAlignment="1">
      <alignment vertical="center" wrapText="1"/>
      <protection/>
    </xf>
    <xf numFmtId="170" fontId="3" fillId="0" borderId="10" xfId="0" applyNumberFormat="1" applyFont="1" applyFill="1" applyBorder="1" applyAlignment="1">
      <alignment horizontal="left" vertical="center" wrapText="1"/>
    </xf>
    <xf numFmtId="170" fontId="92" fillId="0" borderId="14" xfId="0" applyNumberFormat="1" applyFont="1" applyFill="1" applyBorder="1" applyAlignment="1">
      <alignment horizontal="left" vertical="center" wrapText="1"/>
    </xf>
    <xf numFmtId="0" fontId="3" fillId="0" borderId="14" xfId="0" applyFont="1" applyFill="1" applyBorder="1" applyAlignment="1">
      <alignment horizontal="left" vertical="center" wrapText="1"/>
    </xf>
    <xf numFmtId="170" fontId="87" fillId="0" borderId="0" xfId="58" applyNumberFormat="1" applyFont="1" applyFill="1" applyAlignment="1">
      <alignment horizontal="left" vertical="center" wrapText="1"/>
      <protection/>
    </xf>
    <xf numFmtId="0" fontId="87" fillId="0" borderId="10" xfId="0" applyFont="1" applyFill="1" applyBorder="1" applyAlignment="1">
      <alignment vertical="center" wrapText="1"/>
    </xf>
    <xf numFmtId="0" fontId="94" fillId="0" borderId="10" xfId="0" applyFont="1" applyFill="1" applyBorder="1" applyAlignment="1">
      <alignment horizontal="left" vertical="center" wrapText="1"/>
    </xf>
    <xf numFmtId="170" fontId="92" fillId="0" borderId="10" xfId="0" applyNumberFormat="1" applyFont="1" applyFill="1" applyBorder="1" applyAlignment="1">
      <alignment horizontal="left" vertical="center" wrapText="1"/>
    </xf>
    <xf numFmtId="0" fontId="95" fillId="0" borderId="10" xfId="0" applyFont="1" applyFill="1" applyBorder="1" applyAlignment="1">
      <alignment horizontal="left" vertical="center" wrapText="1"/>
    </xf>
    <xf numFmtId="170" fontId="91" fillId="0" borderId="11" xfId="58" applyNumberFormat="1" applyFont="1" applyFill="1" applyBorder="1" applyAlignment="1">
      <alignment horizontal="center" vertical="center" wrapText="1"/>
      <protection/>
    </xf>
    <xf numFmtId="3" fontId="91" fillId="0" borderId="12" xfId="42" applyNumberFormat="1" applyFont="1" applyFill="1" applyBorder="1" applyAlignment="1">
      <alignment horizontal="center" vertical="center"/>
    </xf>
    <xf numFmtId="49" fontId="91" fillId="0" borderId="10" xfId="58" applyNumberFormat="1" applyFont="1" applyFill="1" applyBorder="1" applyAlignment="1">
      <alignment horizontal="center" vertical="center" wrapText="1"/>
      <protection/>
    </xf>
    <xf numFmtId="172" fontId="15" fillId="0" borderId="10" xfId="58" applyNumberFormat="1" applyFont="1" applyFill="1" applyBorder="1" applyAlignment="1">
      <alignment horizontal="center" vertical="center" wrapText="1"/>
      <protection/>
    </xf>
    <xf numFmtId="3" fontId="84" fillId="0" borderId="12" xfId="42" applyNumberFormat="1" applyFont="1" applyFill="1" applyBorder="1" applyAlignment="1">
      <alignment horizontal="center" vertical="center"/>
    </xf>
    <xf numFmtId="174" fontId="2" fillId="34" borderId="10" xfId="0" applyNumberFormat="1" applyFont="1" applyFill="1" applyBorder="1" applyAlignment="1">
      <alignment horizontal="center" vertical="center" wrapText="1"/>
    </xf>
    <xf numFmtId="3" fontId="17" fillId="0" borderId="20" xfId="65" applyNumberFormat="1" applyFont="1" applyFill="1" applyBorder="1">
      <alignment/>
      <protection/>
    </xf>
    <xf numFmtId="0" fontId="87" fillId="0" borderId="13" xfId="58" applyNumberFormat="1" applyFont="1" applyFill="1" applyBorder="1" applyAlignment="1">
      <alignment horizontal="center" vertical="center" wrapText="1"/>
      <protection/>
    </xf>
    <xf numFmtId="170" fontId="87" fillId="0" borderId="21" xfId="58" applyNumberFormat="1" applyFont="1" applyFill="1" applyBorder="1" applyAlignment="1">
      <alignment horizontal="center" vertical="center"/>
      <protection/>
    </xf>
    <xf numFmtId="171" fontId="2" fillId="0" borderId="13" xfId="0" applyNumberFormat="1" applyFont="1" applyFill="1" applyBorder="1" applyAlignment="1">
      <alignment horizontal="center" vertical="center"/>
    </xf>
    <xf numFmtId="170" fontId="84" fillId="0" borderId="10" xfId="58" applyNumberFormat="1" applyFont="1" applyFill="1" applyBorder="1" applyAlignment="1">
      <alignment horizontal="center" vertical="center" wrapText="1"/>
      <protection/>
    </xf>
    <xf numFmtId="170" fontId="84" fillId="0" borderId="18" xfId="58" applyNumberFormat="1" applyFont="1" applyFill="1" applyBorder="1" applyAlignment="1">
      <alignment horizontal="center" vertical="center" wrapText="1"/>
      <protection/>
    </xf>
    <xf numFmtId="3" fontId="84" fillId="0" borderId="11" xfId="58" applyNumberFormat="1" applyFont="1" applyFill="1" applyBorder="1" applyAlignment="1">
      <alignment horizontal="center" vertical="center"/>
      <protection/>
    </xf>
    <xf numFmtId="3" fontId="3" fillId="0" borderId="0" xfId="60" applyNumberFormat="1" applyFont="1" applyFill="1">
      <alignment/>
      <protection/>
    </xf>
    <xf numFmtId="3" fontId="84" fillId="0" borderId="10" xfId="58" applyNumberFormat="1" applyFont="1" applyFill="1" applyBorder="1" applyAlignment="1">
      <alignment horizontal="center" vertical="center"/>
      <protection/>
    </xf>
    <xf numFmtId="49" fontId="84" fillId="0" borderId="10" xfId="58" applyNumberFormat="1" applyFont="1" applyFill="1" applyBorder="1" applyAlignment="1">
      <alignment horizontal="center" vertical="center" wrapText="1"/>
      <protection/>
    </xf>
    <xf numFmtId="172" fontId="2" fillId="0" borderId="10" xfId="58" applyNumberFormat="1" applyFont="1" applyFill="1" applyBorder="1" applyAlignment="1">
      <alignment horizontal="center" vertical="center" wrapText="1"/>
      <protection/>
    </xf>
    <xf numFmtId="170" fontId="2" fillId="0" borderId="10" xfId="58" applyNumberFormat="1" applyFont="1" applyFill="1" applyBorder="1" applyAlignment="1">
      <alignment horizontal="center" vertical="center" wrapText="1"/>
      <protection/>
    </xf>
    <xf numFmtId="170" fontId="83" fillId="0" borderId="0" xfId="0" applyNumberFormat="1" applyFont="1" applyFill="1" applyAlignment="1">
      <alignment vertical="center"/>
    </xf>
    <xf numFmtId="171" fontId="84" fillId="0" borderId="13" xfId="0" applyNumberFormat="1" applyFont="1" applyFill="1" applyBorder="1" applyAlignment="1">
      <alignment horizontal="center" vertical="center"/>
    </xf>
    <xf numFmtId="170" fontId="84" fillId="0" borderId="11" xfId="58" applyNumberFormat="1" applyFont="1" applyFill="1" applyBorder="1" applyAlignment="1">
      <alignment horizontal="center" vertical="center" wrapText="1"/>
      <protection/>
    </xf>
    <xf numFmtId="49" fontId="84" fillId="0" borderId="13" xfId="58" applyNumberFormat="1" applyFont="1" applyFill="1" applyBorder="1" applyAlignment="1">
      <alignment horizontal="center" vertical="center" wrapText="1"/>
      <protection/>
    </xf>
    <xf numFmtId="170" fontId="84" fillId="0" borderId="13" xfId="0" applyNumberFormat="1" applyFont="1" applyFill="1" applyBorder="1" applyAlignment="1">
      <alignment horizontal="center" vertical="center" wrapText="1"/>
    </xf>
    <xf numFmtId="170" fontId="83" fillId="0" borderId="0" xfId="58" applyNumberFormat="1" applyFont="1" applyFill="1">
      <alignment/>
      <protection/>
    </xf>
    <xf numFmtId="3" fontId="3" fillId="0" borderId="10" xfId="60" applyNumberFormat="1" applyFont="1" applyFill="1" applyBorder="1">
      <alignment/>
      <protection/>
    </xf>
    <xf numFmtId="173" fontId="87" fillId="0" borderId="10" xfId="58" applyNumberFormat="1" applyFont="1" applyFill="1" applyBorder="1" applyAlignment="1">
      <alignment horizontal="center" vertical="center"/>
      <protection/>
    </xf>
    <xf numFmtId="170" fontId="3" fillId="0" borderId="10" xfId="0" applyNumberFormat="1" applyFont="1" applyFill="1" applyBorder="1" applyAlignment="1">
      <alignment vertical="center" wrapText="1"/>
    </xf>
    <xf numFmtId="3" fontId="16" fillId="0" borderId="11" xfId="61" applyNumberFormat="1" applyFont="1" applyFill="1" applyBorder="1" applyAlignment="1">
      <alignment wrapText="1"/>
      <protection/>
    </xf>
    <xf numFmtId="0" fontId="3" fillId="0" borderId="11" xfId="58" applyFill="1" applyBorder="1" applyAlignment="1">
      <alignment horizontal="center" vertical="center"/>
      <protection/>
    </xf>
    <xf numFmtId="3" fontId="19" fillId="0" borderId="10" xfId="61" applyNumberFormat="1" applyFont="1" applyFill="1" applyBorder="1" applyAlignment="1">
      <alignment wrapText="1"/>
      <protection/>
    </xf>
    <xf numFmtId="49" fontId="3" fillId="0" borderId="13" xfId="58" applyNumberFormat="1" applyFill="1" applyBorder="1" applyAlignment="1">
      <alignment horizontal="left" vertical="center" wrapText="1"/>
      <protection/>
    </xf>
    <xf numFmtId="3" fontId="87" fillId="0" borderId="10" xfId="58" applyNumberFormat="1" applyFont="1" applyFill="1" applyBorder="1" applyAlignment="1">
      <alignment horizontal="center" vertical="center"/>
      <protection/>
    </xf>
    <xf numFmtId="3" fontId="87" fillId="0" borderId="11" xfId="58" applyNumberFormat="1" applyFont="1" applyFill="1" applyBorder="1" applyAlignment="1">
      <alignment horizontal="center" vertical="center"/>
      <protection/>
    </xf>
    <xf numFmtId="3" fontId="18" fillId="0" borderId="22" xfId="0" applyNumberFormat="1" applyFont="1" applyFill="1" applyBorder="1" applyAlignment="1">
      <alignment/>
    </xf>
    <xf numFmtId="3" fontId="18" fillId="0" borderId="22" xfId="65" applyNumberFormat="1" applyFont="1" applyFill="1" applyBorder="1">
      <alignment/>
      <protection/>
    </xf>
    <xf numFmtId="3" fontId="87" fillId="0" borderId="10" xfId="42" applyNumberFormat="1" applyFont="1" applyFill="1" applyBorder="1" applyAlignment="1">
      <alignment horizontal="center" vertical="center"/>
    </xf>
    <xf numFmtId="3" fontId="87" fillId="0" borderId="11" xfId="42" applyNumberFormat="1" applyFont="1" applyFill="1" applyBorder="1" applyAlignment="1">
      <alignment horizontal="center" vertical="center"/>
    </xf>
    <xf numFmtId="3" fontId="3" fillId="0" borderId="11" xfId="0" applyNumberFormat="1" applyFont="1" applyFill="1" applyBorder="1" applyAlignment="1">
      <alignment horizontal="center" vertical="center"/>
    </xf>
    <xf numFmtId="3" fontId="3" fillId="0" borderId="15" xfId="0" applyNumberFormat="1" applyFont="1" applyFill="1" applyBorder="1" applyAlignment="1">
      <alignment horizontal="center" vertical="center"/>
    </xf>
    <xf numFmtId="3" fontId="16" fillId="0" borderId="22" xfId="65" applyNumberFormat="1" applyFont="1" applyFill="1" applyBorder="1" applyAlignment="1">
      <alignment horizontal="right" vertical="top" wrapText="1"/>
      <protection/>
    </xf>
    <xf numFmtId="176" fontId="3" fillId="0" borderId="18" xfId="58" applyNumberFormat="1" applyFill="1" applyBorder="1" applyAlignment="1">
      <alignment horizontal="center" vertical="center" wrapText="1"/>
      <protection/>
    </xf>
    <xf numFmtId="170" fontId="9" fillId="0" borderId="0" xfId="58" applyNumberFormat="1" applyFont="1" applyFill="1">
      <alignment/>
      <protection/>
    </xf>
    <xf numFmtId="3" fontId="87" fillId="0" borderId="11" xfId="58" applyNumberFormat="1" applyFont="1" applyFill="1" applyBorder="1" applyAlignment="1">
      <alignment horizontal="center" vertical="center" wrapText="1"/>
      <protection/>
    </xf>
    <xf numFmtId="49" fontId="92" fillId="0" borderId="13" xfId="0" applyNumberFormat="1" applyFont="1" applyFill="1" applyBorder="1" applyAlignment="1">
      <alignment horizontal="center" vertical="center" wrapText="1"/>
    </xf>
    <xf numFmtId="0" fontId="3" fillId="0" borderId="0" xfId="0" applyFont="1" applyFill="1" applyAlignment="1">
      <alignment horizontal="left" vertical="center" wrapText="1"/>
    </xf>
    <xf numFmtId="49" fontId="3" fillId="0" borderId="10" xfId="0" applyNumberFormat="1" applyFont="1" applyFill="1" applyBorder="1" applyAlignment="1">
      <alignment horizontal="left" vertical="center" wrapText="1"/>
    </xf>
    <xf numFmtId="49" fontId="92" fillId="0" borderId="19" xfId="0" applyNumberFormat="1" applyFont="1" applyFill="1" applyBorder="1" applyAlignment="1">
      <alignment horizontal="left" vertical="center" wrapText="1"/>
    </xf>
    <xf numFmtId="3" fontId="87" fillId="0" borderId="10" xfId="58" applyNumberFormat="1" applyFont="1" applyFill="1" applyBorder="1" applyAlignment="1">
      <alignment horizontal="center" vertical="center" wrapText="1"/>
      <protection/>
    </xf>
    <xf numFmtId="3" fontId="3" fillId="0" borderId="10" xfId="61" applyNumberFormat="1" applyFont="1" applyFill="1" applyBorder="1">
      <alignment/>
      <protection/>
    </xf>
    <xf numFmtId="170" fontId="3" fillId="0" borderId="10" xfId="0" applyNumberFormat="1" applyFont="1" applyFill="1" applyBorder="1" applyAlignment="1">
      <alignment horizontal="left" vertical="top" wrapText="1"/>
    </xf>
    <xf numFmtId="170" fontId="87" fillId="0" borderId="10" xfId="58" applyNumberFormat="1" applyFont="1" applyFill="1" applyBorder="1" applyAlignment="1">
      <alignment horizontal="left" vertical="top" wrapText="1"/>
      <protection/>
    </xf>
    <xf numFmtId="49" fontId="3" fillId="0" borderId="10" xfId="58" applyNumberFormat="1" applyFill="1" applyBorder="1" applyAlignment="1">
      <alignment horizontal="center" vertical="center" wrapText="1"/>
      <protection/>
    </xf>
    <xf numFmtId="49" fontId="3" fillId="0" borderId="11" xfId="58" applyNumberFormat="1" applyFill="1" applyBorder="1" applyAlignment="1">
      <alignment horizontal="center" vertical="center" wrapText="1"/>
      <protection/>
    </xf>
    <xf numFmtId="2" fontId="17" fillId="0" borderId="10" xfId="0" applyNumberFormat="1" applyFont="1" applyFill="1" applyBorder="1" applyAlignment="1">
      <alignment/>
    </xf>
    <xf numFmtId="3" fontId="15" fillId="0" borderId="11" xfId="58" applyNumberFormat="1" applyFont="1" applyFill="1" applyBorder="1" applyAlignment="1">
      <alignment horizontal="center" vertical="center"/>
      <protection/>
    </xf>
    <xf numFmtId="0" fontId="16" fillId="0" borderId="10" xfId="61" applyFont="1" applyFill="1" applyBorder="1">
      <alignment/>
      <protection/>
    </xf>
    <xf numFmtId="171" fontId="15" fillId="0" borderId="13" xfId="0" applyNumberFormat="1" applyFont="1" applyFill="1" applyBorder="1" applyAlignment="1">
      <alignment horizontal="center" vertical="center"/>
    </xf>
    <xf numFmtId="171" fontId="91" fillId="0" borderId="13" xfId="0" applyNumberFormat="1" applyFont="1" applyFill="1" applyBorder="1" applyAlignment="1">
      <alignment horizontal="center" vertical="center"/>
    </xf>
    <xf numFmtId="170" fontId="91" fillId="0" borderId="10" xfId="58" applyNumberFormat="1" applyFont="1" applyFill="1" applyBorder="1" applyAlignment="1">
      <alignment vertical="top" wrapText="1"/>
      <protection/>
    </xf>
    <xf numFmtId="170" fontId="91" fillId="0" borderId="13" xfId="0" applyNumberFormat="1" applyFont="1" applyFill="1" applyBorder="1" applyAlignment="1">
      <alignment horizontal="center" vertical="center" wrapText="1"/>
    </xf>
    <xf numFmtId="170" fontId="91" fillId="0" borderId="13" xfId="58" applyNumberFormat="1" applyFont="1" applyFill="1" applyBorder="1" applyAlignment="1">
      <alignment horizontal="center" vertical="center"/>
      <protection/>
    </xf>
    <xf numFmtId="170" fontId="4" fillId="16" borderId="10" xfId="0" applyNumberFormat="1" applyFont="1" applyFill="1" applyBorder="1" applyAlignment="1">
      <alignment horizontal="center" vertical="center" wrapText="1"/>
    </xf>
    <xf numFmtId="171" fontId="8" fillId="0" borderId="23" xfId="0" applyNumberFormat="1" applyFont="1" applyFill="1" applyBorder="1" applyAlignment="1">
      <alignment horizontal="center" vertical="center"/>
    </xf>
    <xf numFmtId="171" fontId="9" fillId="0" borderId="24" xfId="0" applyNumberFormat="1" applyFont="1" applyFill="1" applyBorder="1" applyAlignment="1">
      <alignment horizontal="center" vertical="center"/>
    </xf>
    <xf numFmtId="171" fontId="9" fillId="0" borderId="15" xfId="0" applyNumberFormat="1" applyFont="1" applyFill="1" applyBorder="1" applyAlignment="1">
      <alignment horizontal="center" vertical="center"/>
    </xf>
    <xf numFmtId="3" fontId="16" fillId="0" borderId="10" xfId="61" applyNumberFormat="1" applyFont="1" applyFill="1" applyBorder="1">
      <alignment/>
      <protection/>
    </xf>
    <xf numFmtId="170" fontId="87" fillId="0" borderId="10" xfId="58" applyNumberFormat="1" applyFont="1" applyFill="1" applyBorder="1" applyAlignment="1">
      <alignment horizontal="center" vertical="center" wrapText="1"/>
      <protection/>
    </xf>
    <xf numFmtId="3" fontId="3" fillId="0" borderId="10" xfId="61" applyNumberFormat="1" applyFont="1" applyFill="1" applyBorder="1" applyAlignment="1">
      <alignment wrapText="1"/>
      <protection/>
    </xf>
    <xf numFmtId="0" fontId="87" fillId="0" borderId="0" xfId="0" applyFont="1" applyFill="1" applyAlignment="1">
      <alignment horizontal="left" vertical="center" wrapText="1"/>
    </xf>
    <xf numFmtId="0" fontId="92" fillId="0" borderId="19" xfId="0" applyFont="1" applyFill="1" applyBorder="1" applyAlignment="1">
      <alignment horizontal="left" vertical="center" wrapText="1"/>
    </xf>
    <xf numFmtId="3" fontId="7" fillId="0" borderId="10" xfId="0" applyNumberFormat="1" applyFont="1" applyFill="1" applyBorder="1" applyAlignment="1">
      <alignment wrapText="1"/>
    </xf>
    <xf numFmtId="0" fontId="3" fillId="0" borderId="10" xfId="59" applyFont="1" applyFill="1" applyBorder="1" applyAlignment="1">
      <alignment horizontal="left" vertical="center" wrapText="1"/>
      <protection/>
    </xf>
    <xf numFmtId="3" fontId="7" fillId="0" borderId="13" xfId="0" applyNumberFormat="1" applyFont="1" applyFill="1" applyBorder="1" applyAlignment="1">
      <alignment/>
    </xf>
    <xf numFmtId="3" fontId="7" fillId="0" borderId="10" xfId="0" applyNumberFormat="1" applyFont="1" applyFill="1" applyBorder="1" applyAlignment="1">
      <alignment horizontal="right" vertical="center" wrapText="1"/>
    </xf>
    <xf numFmtId="49" fontId="87" fillId="0" borderId="19" xfId="58" applyNumberFormat="1" applyFont="1" applyFill="1" applyBorder="1" applyAlignment="1">
      <alignment horizontal="center" vertical="center" wrapText="1"/>
      <protection/>
    </xf>
    <xf numFmtId="170" fontId="87" fillId="0" borderId="19" xfId="0" applyNumberFormat="1" applyFont="1" applyFill="1" applyBorder="1" applyAlignment="1">
      <alignment horizontal="center" vertical="center" wrapText="1"/>
    </xf>
    <xf numFmtId="0" fontId="3" fillId="0" borderId="10" xfId="61" applyFont="1" applyFill="1" applyBorder="1">
      <alignment/>
      <protection/>
    </xf>
    <xf numFmtId="3" fontId="16" fillId="0" borderId="10" xfId="61" applyNumberFormat="1" applyFont="1" applyFill="1" applyBorder="1" applyAlignment="1">
      <alignment wrapText="1"/>
      <protection/>
    </xf>
    <xf numFmtId="171" fontId="87" fillId="0" borderId="13" xfId="0" applyNumberFormat="1" applyFont="1" applyFill="1" applyBorder="1" applyAlignment="1">
      <alignment horizontal="center" vertical="center"/>
    </xf>
    <xf numFmtId="0" fontId="91" fillId="0" borderId="10" xfId="0" applyFont="1" applyFill="1" applyBorder="1" applyAlignment="1">
      <alignment horizontal="left" vertical="center" wrapText="1"/>
    </xf>
    <xf numFmtId="3" fontId="91" fillId="0" borderId="10" xfId="58" applyNumberFormat="1" applyFont="1" applyFill="1" applyBorder="1" applyAlignment="1">
      <alignment horizontal="center" vertical="center"/>
      <protection/>
    </xf>
    <xf numFmtId="170" fontId="91" fillId="0" borderId="13" xfId="58" applyNumberFormat="1" applyFont="1" applyFill="1" applyBorder="1" applyAlignment="1">
      <alignment horizontal="left" vertical="center" wrapText="1"/>
      <protection/>
    </xf>
    <xf numFmtId="49" fontId="87" fillId="0" borderId="10" xfId="58" applyNumberFormat="1" applyFont="1" applyFill="1" applyBorder="1" applyAlignment="1">
      <alignment horizontal="center" vertical="center" wrapText="1"/>
      <protection/>
    </xf>
    <xf numFmtId="170" fontId="87" fillId="0" borderId="10" xfId="0" applyNumberFormat="1" applyFont="1" applyFill="1" applyBorder="1" applyAlignment="1">
      <alignment horizontal="center" vertical="center" wrapText="1"/>
    </xf>
    <xf numFmtId="170" fontId="87" fillId="0" borderId="10" xfId="58" applyNumberFormat="1" applyFont="1" applyFill="1" applyBorder="1" applyAlignment="1">
      <alignment horizontal="center" vertical="center"/>
      <protection/>
    </xf>
    <xf numFmtId="171" fontId="3" fillId="0" borderId="17" xfId="0" applyNumberFormat="1" applyFont="1" applyBorder="1" applyAlignment="1">
      <alignment horizontal="center" vertical="center" wrapText="1"/>
    </xf>
    <xf numFmtId="170" fontId="3" fillId="0" borderId="10" xfId="58" applyNumberFormat="1" applyFont="1" applyBorder="1" applyAlignment="1">
      <alignment vertical="center" wrapText="1"/>
      <protection/>
    </xf>
    <xf numFmtId="170" fontId="87" fillId="0" borderId="10" xfId="58" applyNumberFormat="1" applyFont="1" applyBorder="1" applyAlignment="1">
      <alignment horizontal="center" vertical="center" wrapText="1"/>
      <protection/>
    </xf>
    <xf numFmtId="0" fontId="3" fillId="0" borderId="11" xfId="58" applyFont="1" applyFill="1" applyBorder="1" applyAlignment="1">
      <alignment horizontal="center" vertical="center" wrapText="1"/>
      <protection/>
    </xf>
    <xf numFmtId="3" fontId="87" fillId="0" borderId="10" xfId="0" applyNumberFormat="1" applyFont="1" applyBorder="1" applyAlignment="1">
      <alignment/>
    </xf>
    <xf numFmtId="0" fontId="87" fillId="0" borderId="10" xfId="0" applyFont="1" applyBorder="1" applyAlignment="1">
      <alignment/>
    </xf>
    <xf numFmtId="0" fontId="87" fillId="33" borderId="10" xfId="0" applyFont="1" applyFill="1" applyBorder="1" applyAlignment="1">
      <alignment wrapText="1"/>
    </xf>
    <xf numFmtId="0" fontId="87" fillId="0" borderId="10" xfId="0" applyFont="1" applyBorder="1" applyAlignment="1">
      <alignment wrapText="1"/>
    </xf>
    <xf numFmtId="170" fontId="3" fillId="0" borderId="10" xfId="58" applyNumberFormat="1" applyFont="1" applyFill="1" applyBorder="1" applyAlignment="1">
      <alignment horizontal="center" vertical="center" wrapText="1"/>
      <protection/>
    </xf>
    <xf numFmtId="49" fontId="3" fillId="0" borderId="10" xfId="58" applyNumberFormat="1" applyFont="1" applyFill="1" applyBorder="1" applyAlignment="1">
      <alignment horizontal="center" vertical="center" wrapText="1"/>
      <protection/>
    </xf>
    <xf numFmtId="3" fontId="3" fillId="0" borderId="10" xfId="58" applyNumberFormat="1" applyFont="1" applyFill="1" applyBorder="1" applyAlignment="1">
      <alignment horizontal="center" vertical="center"/>
      <protection/>
    </xf>
    <xf numFmtId="3" fontId="3" fillId="0" borderId="10" xfId="58" applyNumberFormat="1" applyFont="1" applyFill="1" applyBorder="1" applyAlignment="1">
      <alignment horizontal="center" vertical="center" wrapText="1"/>
      <protection/>
    </xf>
    <xf numFmtId="1" fontId="3" fillId="0" borderId="10" xfId="42" applyNumberFormat="1" applyFont="1" applyFill="1" applyBorder="1" applyAlignment="1">
      <alignment horizontal="center" vertical="center"/>
    </xf>
    <xf numFmtId="1" fontId="3" fillId="0" borderId="10" xfId="58" applyNumberFormat="1" applyFont="1" applyFill="1" applyBorder="1" applyAlignment="1">
      <alignment horizontal="center" vertical="center"/>
      <protection/>
    </xf>
    <xf numFmtId="1" fontId="3" fillId="0" borderId="10" xfId="58" applyNumberFormat="1" applyFont="1" applyFill="1" applyBorder="1" applyAlignment="1">
      <alignment horizontal="center" vertical="center" wrapText="1"/>
      <protection/>
    </xf>
    <xf numFmtId="1" fontId="3" fillId="0" borderId="13" xfId="61" applyNumberFormat="1" applyFont="1" applyFill="1" applyBorder="1" applyAlignment="1">
      <alignment vertical="center" wrapText="1"/>
      <protection/>
    </xf>
    <xf numFmtId="49" fontId="3" fillId="0" borderId="13" xfId="58" applyNumberFormat="1" applyFont="1" applyFill="1" applyBorder="1" applyAlignment="1">
      <alignment horizontal="center" vertical="center" wrapText="1"/>
      <protection/>
    </xf>
    <xf numFmtId="170" fontId="3" fillId="0" borderId="13" xfId="0" applyNumberFormat="1" applyFont="1" applyFill="1" applyBorder="1" applyAlignment="1">
      <alignment horizontal="center" vertical="center" wrapText="1"/>
    </xf>
    <xf numFmtId="170" fontId="3" fillId="0" borderId="13" xfId="58" applyNumberFormat="1" applyFont="1" applyFill="1" applyBorder="1" applyAlignment="1">
      <alignment horizontal="center" vertical="center"/>
      <protection/>
    </xf>
    <xf numFmtId="170" fontId="3" fillId="0" borderId="13" xfId="58" applyNumberFormat="1" applyFont="1" applyFill="1" applyBorder="1" applyAlignment="1" applyProtection="1">
      <alignment horizontal="center" vertical="center" wrapText="1"/>
      <protection locked="0"/>
    </xf>
    <xf numFmtId="170" fontId="3" fillId="0" borderId="13" xfId="58" applyNumberFormat="1" applyFont="1" applyFill="1" applyBorder="1" applyAlignment="1">
      <alignment horizontal="center" vertical="center" wrapText="1"/>
      <protection/>
    </xf>
    <xf numFmtId="49" fontId="3" fillId="0" borderId="11" xfId="58" applyNumberFormat="1" applyFont="1" applyFill="1" applyBorder="1" applyAlignment="1" applyProtection="1">
      <alignment horizontal="center" vertical="center" wrapText="1"/>
      <protection locked="0"/>
    </xf>
    <xf numFmtId="3" fontId="3" fillId="0" borderId="18" xfId="58" applyNumberFormat="1" applyFont="1" applyFill="1" applyBorder="1" applyAlignment="1">
      <alignment horizontal="center" vertical="center"/>
      <protection/>
    </xf>
    <xf numFmtId="3" fontId="3" fillId="0" borderId="13" xfId="58" applyNumberFormat="1" applyFont="1" applyFill="1" applyBorder="1" applyAlignment="1">
      <alignment horizontal="center" vertical="center"/>
      <protection/>
    </xf>
    <xf numFmtId="3" fontId="3" fillId="0" borderId="13" xfId="58" applyNumberFormat="1" applyFont="1" applyFill="1" applyBorder="1" applyAlignment="1">
      <alignment horizontal="center" vertical="center" wrapText="1"/>
      <protection/>
    </xf>
    <xf numFmtId="3" fontId="3" fillId="0" borderId="12" xfId="42" applyNumberFormat="1" applyFont="1" applyFill="1" applyBorder="1" applyAlignment="1">
      <alignment horizontal="center" vertical="center"/>
    </xf>
    <xf numFmtId="3" fontId="3" fillId="0" borderId="10" xfId="61" applyNumberFormat="1" applyFont="1" applyFill="1" applyBorder="1" applyAlignment="1">
      <alignment wrapText="1"/>
      <protection/>
    </xf>
    <xf numFmtId="3" fontId="3" fillId="0" borderId="11" xfId="58" applyNumberFormat="1" applyFont="1" applyFill="1" applyBorder="1" applyAlignment="1">
      <alignment horizontal="center" vertical="center"/>
      <protection/>
    </xf>
    <xf numFmtId="170" fontId="3" fillId="0" borderId="21" xfId="58" applyNumberFormat="1" applyFont="1" applyFill="1" applyBorder="1" applyAlignment="1">
      <alignment horizontal="center" vertical="center"/>
      <protection/>
    </xf>
    <xf numFmtId="171" fontId="3" fillId="0" borderId="17" xfId="0" applyNumberFormat="1" applyFont="1" applyBorder="1" applyAlignment="1">
      <alignment horizontal="center" vertical="center"/>
    </xf>
    <xf numFmtId="0" fontId="3" fillId="0" borderId="10" xfId="0" applyFont="1" applyBorder="1" applyAlignment="1">
      <alignment horizontal="left" vertical="center" wrapText="1"/>
    </xf>
    <xf numFmtId="3" fontId="87" fillId="0" borderId="10" xfId="58" applyNumberFormat="1" applyFont="1" applyBorder="1" applyAlignment="1">
      <alignment horizontal="center" vertical="center"/>
      <protection/>
    </xf>
    <xf numFmtId="3" fontId="87" fillId="0" borderId="11" xfId="58" applyNumberFormat="1" applyFont="1" applyBorder="1" applyAlignment="1">
      <alignment horizontal="center" vertical="center"/>
      <protection/>
    </xf>
    <xf numFmtId="3" fontId="87" fillId="0" borderId="10" xfId="58" applyNumberFormat="1" applyFont="1" applyBorder="1" applyAlignment="1">
      <alignment horizontal="center" vertical="center" wrapText="1"/>
      <protection/>
    </xf>
    <xf numFmtId="0" fontId="3" fillId="0" borderId="10" xfId="61" applyFont="1" applyBorder="1">
      <alignment/>
      <protection/>
    </xf>
    <xf numFmtId="49" fontId="87" fillId="0" borderId="10" xfId="58" applyNumberFormat="1" applyFont="1" applyBorder="1" applyAlignment="1">
      <alignment horizontal="center" vertical="center" wrapText="1"/>
      <protection/>
    </xf>
    <xf numFmtId="170" fontId="87" fillId="0" borderId="10" xfId="0" applyNumberFormat="1" applyFont="1" applyBorder="1" applyAlignment="1">
      <alignment horizontal="center" vertical="center" wrapText="1"/>
    </xf>
    <xf numFmtId="170" fontId="87" fillId="0" borderId="10" xfId="58" applyNumberFormat="1" applyFont="1" applyBorder="1" applyAlignment="1">
      <alignment horizontal="center" vertical="center"/>
      <protection/>
    </xf>
    <xf numFmtId="170" fontId="87" fillId="0" borderId="13" xfId="58" applyNumberFormat="1" applyFont="1" applyBorder="1" applyAlignment="1">
      <alignment horizontal="center" vertical="center" wrapText="1"/>
      <protection/>
    </xf>
    <xf numFmtId="170" fontId="87" fillId="0" borderId="13" xfId="58" applyNumberFormat="1" applyFont="1" applyBorder="1" applyAlignment="1">
      <alignment horizontal="center" vertical="center"/>
      <protection/>
    </xf>
    <xf numFmtId="170" fontId="87" fillId="0" borderId="11" xfId="58" applyNumberFormat="1" applyFont="1" applyFill="1" applyBorder="1" applyAlignment="1">
      <alignment horizontal="center" vertical="center"/>
      <protection/>
    </xf>
    <xf numFmtId="170" fontId="9" fillId="33" borderId="0" xfId="58" applyNumberFormat="1" applyFont="1" applyFill="1">
      <alignment/>
      <protection/>
    </xf>
    <xf numFmtId="171" fontId="3" fillId="0" borderId="10" xfId="0" applyNumberFormat="1" applyFont="1" applyBorder="1" applyAlignment="1">
      <alignment horizontal="center" vertical="center"/>
    </xf>
    <xf numFmtId="170" fontId="87" fillId="0" borderId="10" xfId="58" applyNumberFormat="1" applyFont="1" applyBorder="1" applyAlignment="1">
      <alignment horizontal="left" vertical="center" wrapText="1"/>
      <protection/>
    </xf>
    <xf numFmtId="170" fontId="3" fillId="33" borderId="11" xfId="0" applyNumberFormat="1" applyFont="1" applyFill="1" applyBorder="1" applyAlignment="1">
      <alignment horizontal="center" vertical="center" wrapText="1"/>
    </xf>
    <xf numFmtId="3" fontId="3" fillId="0" borderId="11" xfId="58" applyNumberFormat="1" applyBorder="1" applyAlignment="1">
      <alignment horizontal="center" vertical="center"/>
      <protection/>
    </xf>
    <xf numFmtId="49" fontId="3" fillId="0" borderId="10" xfId="58" applyNumberFormat="1" applyBorder="1" applyAlignment="1">
      <alignment horizontal="left" vertical="top" wrapText="1"/>
      <protection/>
    </xf>
    <xf numFmtId="170" fontId="87" fillId="0" borderId="10" xfId="58" applyNumberFormat="1" applyFont="1" applyFill="1" applyBorder="1" applyAlignment="1">
      <alignment horizontal="center" vertical="center"/>
      <protection/>
    </xf>
    <xf numFmtId="1" fontId="87" fillId="0" borderId="10" xfId="58" applyNumberFormat="1" applyFont="1" applyFill="1" applyBorder="1" applyAlignment="1">
      <alignment horizontal="center" vertical="center"/>
      <protection/>
    </xf>
    <xf numFmtId="1" fontId="87" fillId="0" borderId="10" xfId="55" applyNumberFormat="1" applyFont="1" applyFill="1" applyBorder="1" applyAlignment="1">
      <alignment horizontal="center" vertical="center"/>
    </xf>
    <xf numFmtId="1" fontId="3" fillId="0" borderId="13" xfId="62" applyNumberFormat="1" applyFont="1" applyFill="1" applyBorder="1" applyAlignment="1">
      <alignment vertical="center" wrapText="1"/>
      <protection/>
    </xf>
    <xf numFmtId="1" fontId="87" fillId="0" borderId="10" xfId="58" applyNumberFormat="1" applyFont="1" applyFill="1" applyBorder="1" applyAlignment="1">
      <alignment horizontal="center" vertical="center" wrapText="1"/>
      <protection/>
    </xf>
    <xf numFmtId="49" fontId="87" fillId="0" borderId="10" xfId="58" applyNumberFormat="1" applyFont="1" applyFill="1" applyBorder="1" applyAlignment="1">
      <alignment horizontal="center" vertical="center" wrapText="1"/>
      <protection/>
    </xf>
    <xf numFmtId="170" fontId="87" fillId="0" borderId="10" xfId="0" applyNumberFormat="1" applyFont="1" applyFill="1" applyBorder="1" applyAlignment="1">
      <alignment horizontal="center" vertical="center" wrapText="1"/>
    </xf>
    <xf numFmtId="3" fontId="87" fillId="0" borderId="10" xfId="58" applyNumberFormat="1" applyFont="1" applyFill="1" applyBorder="1" applyAlignment="1">
      <alignment horizontal="center" vertical="center"/>
      <protection/>
    </xf>
    <xf numFmtId="3" fontId="87" fillId="0" borderId="10" xfId="58" applyNumberFormat="1" applyFont="1" applyFill="1" applyBorder="1" applyAlignment="1">
      <alignment horizontal="center" vertical="center" wrapText="1"/>
      <protection/>
    </xf>
    <xf numFmtId="170" fontId="87" fillId="0" borderId="10" xfId="58" applyNumberFormat="1" applyFont="1" applyFill="1" applyBorder="1" applyAlignment="1">
      <alignment horizontal="center" vertical="center" wrapText="1"/>
      <protection/>
    </xf>
    <xf numFmtId="172" fontId="3" fillId="0" borderId="10" xfId="0" applyNumberFormat="1" applyFont="1" applyFill="1" applyBorder="1" applyAlignment="1" applyProtection="1">
      <alignment horizontal="center" vertical="center" wrapText="1"/>
      <protection locked="0"/>
    </xf>
    <xf numFmtId="170" fontId="3" fillId="0" borderId="10" xfId="0" applyNumberFormat="1" applyFont="1" applyFill="1" applyBorder="1" applyAlignment="1" applyProtection="1">
      <alignment horizontal="center" vertical="center" wrapText="1"/>
      <protection locked="0"/>
    </xf>
    <xf numFmtId="170" fontId="87" fillId="0" borderId="10" xfId="58" applyNumberFormat="1" applyFont="1" applyFill="1" applyBorder="1" applyAlignment="1" applyProtection="1">
      <alignment horizontal="center" vertical="center" wrapText="1"/>
      <protection locked="0"/>
    </xf>
    <xf numFmtId="170" fontId="3" fillId="0" borderId="10" xfId="58" applyNumberFormat="1" applyFont="1" applyFill="1" applyBorder="1" applyAlignment="1" applyProtection="1">
      <alignment horizontal="center" vertical="center" wrapText="1"/>
      <protection locked="0"/>
    </xf>
    <xf numFmtId="173" fontId="3" fillId="0" borderId="10" xfId="0" applyNumberFormat="1" applyFont="1" applyFill="1" applyBorder="1" applyAlignment="1" applyProtection="1">
      <alignment horizontal="center" vertical="center" wrapText="1"/>
      <protection locked="0"/>
    </xf>
    <xf numFmtId="173" fontId="3" fillId="0" borderId="10" xfId="58" applyNumberFormat="1" applyFont="1" applyFill="1" applyBorder="1" applyAlignment="1" applyProtection="1">
      <alignment horizontal="center" vertical="center" wrapText="1"/>
      <protection locked="0"/>
    </xf>
    <xf numFmtId="3" fontId="3" fillId="0" borderId="10" xfId="0" applyNumberFormat="1" applyFont="1" applyFill="1" applyBorder="1" applyAlignment="1" applyProtection="1">
      <alignment horizontal="center" vertical="center" wrapText="1"/>
      <protection locked="0"/>
    </xf>
    <xf numFmtId="3" fontId="3" fillId="0" borderId="10" xfId="58" applyNumberFormat="1" applyFont="1" applyFill="1" applyBorder="1" applyAlignment="1" applyProtection="1">
      <alignment horizontal="center" vertical="center" wrapText="1"/>
      <protection locked="0"/>
    </xf>
    <xf numFmtId="174" fontId="3" fillId="0" borderId="10" xfId="0" applyNumberFormat="1" applyFont="1" applyFill="1" applyBorder="1" applyAlignment="1" applyProtection="1">
      <alignment horizontal="center" vertical="center" wrapText="1"/>
      <protection locked="0"/>
    </xf>
    <xf numFmtId="170" fontId="87" fillId="0" borderId="10" xfId="58" applyNumberFormat="1" applyFont="1" applyFill="1" applyBorder="1" applyAlignment="1">
      <alignment horizontal="left" vertical="center" wrapText="1"/>
      <protection/>
    </xf>
    <xf numFmtId="0" fontId="3" fillId="0" borderId="10" xfId="58" applyFill="1" applyBorder="1" applyAlignment="1">
      <alignment horizontal="center" vertical="center" wrapText="1"/>
      <protection/>
    </xf>
    <xf numFmtId="3" fontId="87" fillId="0" borderId="10" xfId="42" applyNumberFormat="1" applyFont="1" applyFill="1" applyBorder="1" applyAlignment="1">
      <alignment horizontal="center" vertical="center"/>
    </xf>
    <xf numFmtId="49" fontId="87" fillId="0" borderId="10" xfId="58" applyNumberFormat="1" applyFont="1" applyFill="1" applyBorder="1" applyAlignment="1">
      <alignment horizontal="left" vertical="center" wrapText="1"/>
      <protection/>
    </xf>
    <xf numFmtId="171" fontId="3" fillId="0" borderId="10" xfId="0" applyNumberFormat="1" applyFont="1" applyFill="1" applyBorder="1" applyAlignment="1">
      <alignment horizontal="center" vertical="center"/>
    </xf>
    <xf numFmtId="170" fontId="3" fillId="0" borderId="10" xfId="58" applyNumberFormat="1" applyFont="1" applyFill="1" applyBorder="1" applyAlignment="1">
      <alignment horizontal="left" vertical="center" wrapText="1"/>
      <protection/>
    </xf>
    <xf numFmtId="170" fontId="3" fillId="0" borderId="10" xfId="58" applyNumberFormat="1" applyFont="1" applyFill="1" applyBorder="1" applyAlignment="1">
      <alignment horizontal="center" vertical="center" wrapText="1"/>
      <protection/>
    </xf>
    <xf numFmtId="3" fontId="3" fillId="0" borderId="10" xfId="58" applyNumberFormat="1" applyFont="1" applyFill="1" applyBorder="1" applyAlignment="1">
      <alignment horizontal="center" vertical="center"/>
      <protection/>
    </xf>
    <xf numFmtId="3" fontId="3" fillId="0" borderId="10" xfId="42" applyNumberFormat="1" applyFont="1" applyFill="1" applyBorder="1" applyAlignment="1">
      <alignment horizontal="center" vertical="center"/>
    </xf>
    <xf numFmtId="3" fontId="3" fillId="0" borderId="10" xfId="62" applyNumberFormat="1" applyFont="1" applyFill="1" applyBorder="1" applyAlignment="1">
      <alignment horizontal="center" vertical="center"/>
      <protection/>
    </xf>
    <xf numFmtId="49" fontId="3" fillId="0" borderId="10" xfId="58" applyNumberFormat="1" applyFont="1" applyFill="1" applyBorder="1" applyAlignment="1">
      <alignment horizontal="left" vertical="center" wrapText="1"/>
      <protection/>
    </xf>
    <xf numFmtId="49" fontId="3" fillId="0" borderId="10" xfId="58" applyNumberFormat="1" applyFont="1" applyFill="1" applyBorder="1" applyAlignment="1">
      <alignment horizontal="center" vertical="center" wrapText="1"/>
      <protection/>
    </xf>
    <xf numFmtId="172" fontId="3"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1" fontId="3" fillId="0" borderId="10" xfId="58" applyNumberFormat="1" applyFill="1" applyBorder="1" applyAlignment="1">
      <alignment horizontal="center" vertical="center" wrapText="1"/>
      <protection/>
    </xf>
    <xf numFmtId="49" fontId="3" fillId="0" borderId="10" xfId="0" applyNumberFormat="1" applyFont="1" applyFill="1" applyBorder="1" applyAlignment="1">
      <alignment wrapText="1"/>
    </xf>
    <xf numFmtId="174" fontId="3" fillId="0" borderId="10" xfId="0" applyNumberFormat="1" applyFont="1" applyFill="1" applyBorder="1" applyAlignment="1">
      <alignment horizontal="center" vertical="center" wrapText="1"/>
    </xf>
    <xf numFmtId="1" fontId="3" fillId="0" borderId="11" xfId="58" applyNumberFormat="1" applyFill="1" applyBorder="1" applyAlignment="1">
      <alignment horizontal="center" vertical="center" wrapText="1"/>
      <protection/>
    </xf>
    <xf numFmtId="1" fontId="87" fillId="0" borderId="10" xfId="42" applyNumberFormat="1" applyFont="1" applyFill="1" applyBorder="1" applyAlignment="1">
      <alignment horizontal="center" vertical="center"/>
    </xf>
    <xf numFmtId="1" fontId="3" fillId="0" borderId="10" xfId="62" applyNumberFormat="1" applyFont="1" applyFill="1" applyBorder="1" applyAlignment="1">
      <alignment horizontal="center" vertical="center"/>
      <protection/>
    </xf>
    <xf numFmtId="3" fontId="3" fillId="0" borderId="10" xfId="62" applyNumberFormat="1" applyFont="1" applyFill="1" applyBorder="1" applyAlignment="1">
      <alignment horizontal="center" vertical="center" wrapText="1"/>
      <protection/>
    </xf>
    <xf numFmtId="49" fontId="3" fillId="0" borderId="10" xfId="58" applyNumberFormat="1" applyFill="1" applyBorder="1" applyAlignment="1" applyProtection="1">
      <alignment horizontal="center" vertical="center" wrapText="1"/>
      <protection locked="0"/>
    </xf>
    <xf numFmtId="0" fontId="87" fillId="0" borderId="10" xfId="0" applyFont="1" applyFill="1" applyBorder="1" applyAlignment="1">
      <alignment horizontal="left" vertical="center" wrapText="1"/>
    </xf>
    <xf numFmtId="49" fontId="87" fillId="0" borderId="11" xfId="58" applyNumberFormat="1" applyFont="1" applyFill="1" applyBorder="1" applyAlignment="1">
      <alignment horizontal="center" vertical="center" wrapText="1"/>
      <protection/>
    </xf>
    <xf numFmtId="3" fontId="87" fillId="0" borderId="12" xfId="42" applyNumberFormat="1" applyFont="1" applyFill="1" applyBorder="1" applyAlignment="1">
      <alignment horizontal="center" vertical="center"/>
    </xf>
    <xf numFmtId="1" fontId="87" fillId="0" borderId="12" xfId="42" applyNumberFormat="1" applyFont="1" applyFill="1" applyBorder="1" applyAlignment="1">
      <alignment horizontal="center" vertical="center"/>
    </xf>
    <xf numFmtId="49" fontId="3" fillId="0" borderId="10" xfId="0" applyNumberFormat="1" applyFont="1" applyFill="1" applyBorder="1" applyAlignment="1" applyProtection="1">
      <alignment horizontal="left" vertical="center" wrapText="1"/>
      <protection locked="0"/>
    </xf>
    <xf numFmtId="170" fontId="3" fillId="0" borderId="10" xfId="58" applyNumberFormat="1" applyFill="1" applyBorder="1" applyAlignment="1">
      <alignment vertical="top" wrapText="1"/>
      <protection/>
    </xf>
    <xf numFmtId="170" fontId="3" fillId="35" borderId="13" xfId="58" applyNumberFormat="1" applyFill="1" applyBorder="1" applyAlignment="1">
      <alignment horizontal="center" vertical="center" wrapText="1"/>
      <protection/>
    </xf>
    <xf numFmtId="170" fontId="87" fillId="0" borderId="13" xfId="58" applyNumberFormat="1" applyFont="1" applyFill="1" applyBorder="1" applyAlignment="1">
      <alignment vertical="center" wrapText="1"/>
      <protection/>
    </xf>
    <xf numFmtId="0" fontId="87" fillId="0" borderId="10" xfId="0" applyFont="1" applyFill="1" applyBorder="1" applyAlignment="1">
      <alignment horizontal="center" wrapText="1"/>
    </xf>
    <xf numFmtId="170" fontId="2" fillId="0" borderId="13" xfId="58" applyNumberFormat="1" applyFont="1" applyFill="1" applyBorder="1" applyAlignment="1">
      <alignment horizontal="center" vertical="center" wrapText="1"/>
      <protection/>
    </xf>
    <xf numFmtId="49" fontId="2" fillId="0" borderId="13" xfId="58" applyNumberFormat="1" applyFont="1" applyFill="1" applyBorder="1" applyAlignment="1">
      <alignment horizontal="center" vertical="center" wrapText="1"/>
      <protection/>
    </xf>
    <xf numFmtId="171" fontId="2" fillId="0" borderId="10" xfId="0" applyNumberFormat="1" applyFont="1" applyFill="1" applyBorder="1" applyAlignment="1">
      <alignment horizontal="center" vertical="center"/>
    </xf>
    <xf numFmtId="170" fontId="84" fillId="0" borderId="13" xfId="58" applyNumberFormat="1" applyFont="1" applyFill="1" applyBorder="1" applyAlignment="1">
      <alignment horizontal="center" vertical="center" wrapText="1"/>
      <protection/>
    </xf>
    <xf numFmtId="170" fontId="83" fillId="0" borderId="0" xfId="0" applyNumberFormat="1" applyFont="1" applyFill="1" applyAlignment="1">
      <alignment/>
    </xf>
    <xf numFmtId="170" fontId="2" fillId="0" borderId="10" xfId="58" applyNumberFormat="1" applyFont="1" applyFill="1" applyBorder="1" applyAlignment="1">
      <alignment vertical="center" wrapText="1"/>
      <protection/>
    </xf>
    <xf numFmtId="3" fontId="2" fillId="0" borderId="11" xfId="58" applyNumberFormat="1" applyFont="1" applyFill="1" applyBorder="1" applyAlignment="1">
      <alignment horizontal="center" vertical="center"/>
      <protection/>
    </xf>
    <xf numFmtId="3" fontId="2" fillId="0" borderId="10" xfId="58" applyNumberFormat="1" applyFont="1" applyFill="1" applyBorder="1" applyAlignment="1">
      <alignment horizontal="center" vertical="center"/>
      <protection/>
    </xf>
    <xf numFmtId="49" fontId="2" fillId="0" borderId="10" xfId="58" applyNumberFormat="1" applyFont="1" applyFill="1" applyBorder="1" applyAlignment="1">
      <alignment horizontal="center" vertical="center" wrapText="1"/>
      <protection/>
    </xf>
    <xf numFmtId="170" fontId="2" fillId="0" borderId="11" xfId="58" applyNumberFormat="1" applyFont="1" applyFill="1" applyBorder="1" applyAlignment="1">
      <alignment horizontal="center" vertical="center" wrapText="1"/>
      <protection/>
    </xf>
    <xf numFmtId="170" fontId="84" fillId="0" borderId="13" xfId="58" applyNumberFormat="1" applyFont="1" applyFill="1" applyBorder="1" applyAlignment="1">
      <alignment horizontal="center" vertical="center"/>
      <protection/>
    </xf>
    <xf numFmtId="3" fontId="3" fillId="0" borderId="14" xfId="61" applyNumberFormat="1" applyFont="1" applyFill="1" applyBorder="1">
      <alignment/>
      <protection/>
    </xf>
    <xf numFmtId="3" fontId="3" fillId="0" borderId="14" xfId="61" applyNumberFormat="1" applyFont="1" applyFill="1" applyBorder="1" applyAlignment="1">
      <alignment vertical="center"/>
      <protection/>
    </xf>
    <xf numFmtId="173" fontId="87" fillId="0" borderId="11" xfId="58" applyNumberFormat="1" applyFont="1" applyFill="1" applyBorder="1" applyAlignment="1">
      <alignment horizontal="center" vertical="center"/>
      <protection/>
    </xf>
    <xf numFmtId="170" fontId="87" fillId="0" borderId="19" xfId="58" applyNumberFormat="1" applyFont="1" applyFill="1" applyBorder="1" applyAlignment="1">
      <alignment horizontal="left" vertical="center" wrapText="1"/>
      <protection/>
    </xf>
    <xf numFmtId="170" fontId="87" fillId="0" borderId="19" xfId="58" applyNumberFormat="1" applyFont="1" applyFill="1" applyBorder="1" applyAlignment="1">
      <alignment horizontal="center" vertical="center" wrapText="1"/>
      <protection/>
    </xf>
    <xf numFmtId="49" fontId="3" fillId="0" borderId="13" xfId="58" applyNumberFormat="1" applyFill="1" applyBorder="1" applyAlignment="1">
      <alignment horizontal="center" vertical="center" wrapText="1"/>
      <protection/>
    </xf>
    <xf numFmtId="170" fontId="87" fillId="0" borderId="10" xfId="58" applyNumberFormat="1" applyFont="1" applyFill="1" applyBorder="1" applyAlignment="1">
      <alignment vertical="top" wrapText="1"/>
      <protection/>
    </xf>
    <xf numFmtId="177" fontId="87" fillId="0" borderId="13" xfId="58" applyNumberFormat="1" applyFont="1" applyFill="1" applyBorder="1" applyAlignment="1">
      <alignment horizontal="center" vertical="center" wrapText="1"/>
      <protection/>
    </xf>
    <xf numFmtId="174" fontId="3" fillId="0" borderId="0" xfId="58" applyNumberFormat="1" applyFill="1">
      <alignment/>
      <protection/>
    </xf>
    <xf numFmtId="43" fontId="87" fillId="0" borderId="13" xfId="58" applyNumberFormat="1" applyFont="1" applyFill="1" applyBorder="1" applyAlignment="1">
      <alignment horizontal="center" vertical="center"/>
      <protection/>
    </xf>
    <xf numFmtId="170" fontId="87" fillId="0" borderId="21" xfId="58" applyNumberFormat="1" applyFont="1" applyFill="1" applyBorder="1" applyAlignment="1">
      <alignment horizontal="center" vertical="center" wrapText="1"/>
      <protection/>
    </xf>
    <xf numFmtId="171" fontId="87" fillId="0" borderId="16" xfId="0" applyNumberFormat="1" applyFont="1" applyFill="1" applyBorder="1" applyAlignment="1">
      <alignment horizontal="center" vertical="center"/>
    </xf>
    <xf numFmtId="170" fontId="87" fillId="0" borderId="0" xfId="58" applyNumberFormat="1" applyFont="1" applyFill="1">
      <alignment/>
      <protection/>
    </xf>
    <xf numFmtId="170" fontId="3" fillId="0" borderId="10" xfId="58" applyNumberFormat="1" applyFont="1" applyFill="1" applyBorder="1" applyAlignment="1">
      <alignment horizontal="center" vertical="center"/>
      <protection/>
    </xf>
    <xf numFmtId="1" fontId="87" fillId="0" borderId="11" xfId="58" applyNumberFormat="1" applyFont="1" applyFill="1" applyBorder="1" applyAlignment="1">
      <alignment horizontal="center" vertical="center" wrapText="1"/>
      <protection/>
    </xf>
    <xf numFmtId="0" fontId="96" fillId="0" borderId="10" xfId="0" applyFont="1" applyFill="1" applyBorder="1" applyAlignment="1">
      <alignment vertical="top" wrapText="1"/>
    </xf>
    <xf numFmtId="0" fontId="87" fillId="0" borderId="10" xfId="0" applyFont="1" applyFill="1" applyBorder="1" applyAlignment="1">
      <alignment horizontal="center" vertical="center" wrapText="1"/>
    </xf>
    <xf numFmtId="0" fontId="92" fillId="0" borderId="19" xfId="0" applyFont="1" applyFill="1" applyBorder="1" applyAlignment="1">
      <alignment horizontal="center" vertical="center" wrapText="1"/>
    </xf>
    <xf numFmtId="0" fontId="3" fillId="0" borderId="10" xfId="59" applyFont="1" applyFill="1" applyBorder="1" applyAlignment="1">
      <alignment horizontal="center" vertical="center" wrapText="1"/>
      <protection/>
    </xf>
    <xf numFmtId="178" fontId="92" fillId="0" borderId="25"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78" fontId="87" fillId="0" borderId="25" xfId="0" applyNumberFormat="1" applyFont="1" applyFill="1" applyBorder="1" applyAlignment="1">
      <alignment horizontal="center" vertical="center" wrapText="1"/>
    </xf>
    <xf numFmtId="0" fontId="87" fillId="0" borderId="26" xfId="0" applyFont="1" applyFill="1" applyBorder="1" applyAlignment="1">
      <alignment horizontal="center" vertical="center" wrapText="1"/>
    </xf>
    <xf numFmtId="170" fontId="3" fillId="0" borderId="10" xfId="58" applyNumberFormat="1" applyFill="1" applyBorder="1" applyAlignment="1">
      <alignment horizontal="center" vertical="center"/>
      <protection/>
    </xf>
    <xf numFmtId="170" fontId="10" fillId="0" borderId="10" xfId="58" applyNumberFormat="1" applyFont="1" applyFill="1" applyBorder="1" applyAlignment="1">
      <alignment vertical="top" wrapText="1"/>
      <protection/>
    </xf>
    <xf numFmtId="0" fontId="87" fillId="0" borderId="0" xfId="0" applyFont="1" applyFill="1" applyAlignment="1">
      <alignment/>
    </xf>
    <xf numFmtId="0" fontId="92" fillId="0" borderId="10" xfId="0" applyFont="1" applyFill="1" applyBorder="1" applyAlignment="1">
      <alignment horizontal="center" wrapText="1"/>
    </xf>
    <xf numFmtId="49" fontId="3" fillId="0" borderId="10" xfId="58" applyNumberFormat="1" applyFill="1" applyBorder="1" applyAlignment="1">
      <alignment horizontal="left" vertical="top" wrapText="1"/>
      <protection/>
    </xf>
    <xf numFmtId="3" fontId="82" fillId="0" borderId="10" xfId="58" applyNumberFormat="1" applyFont="1" applyFill="1" applyBorder="1" applyAlignment="1">
      <alignment horizontal="center" vertical="center"/>
      <protection/>
    </xf>
    <xf numFmtId="3" fontId="82" fillId="0" borderId="10" xfId="58" applyNumberFormat="1" applyFont="1" applyFill="1" applyBorder="1" applyAlignment="1">
      <alignment horizontal="center" vertical="center" wrapText="1"/>
      <protection/>
    </xf>
    <xf numFmtId="3" fontId="82" fillId="0" borderId="10" xfId="42" applyNumberFormat="1" applyFont="1" applyFill="1" applyBorder="1" applyAlignment="1">
      <alignment horizontal="center" vertical="center"/>
    </xf>
    <xf numFmtId="3" fontId="82" fillId="0" borderId="10" xfId="61" applyNumberFormat="1" applyFont="1" applyFill="1" applyBorder="1">
      <alignment/>
      <protection/>
    </xf>
    <xf numFmtId="170" fontId="15" fillId="0" borderId="13" xfId="58" applyNumberFormat="1" applyFont="1" applyFill="1" applyBorder="1" applyAlignment="1">
      <alignment horizontal="center" vertical="center" wrapText="1"/>
      <protection/>
    </xf>
    <xf numFmtId="170" fontId="4" fillId="16" borderId="10" xfId="0" applyNumberFormat="1" applyFont="1" applyFill="1" applyBorder="1" applyAlignment="1">
      <alignment horizontal="center" vertical="center" wrapText="1"/>
    </xf>
    <xf numFmtId="173" fontId="2" fillId="0" borderId="27" xfId="0" applyNumberFormat="1" applyFont="1" applyBorder="1" applyAlignment="1">
      <alignment horizontal="center" vertical="center" wrapText="1"/>
    </xf>
    <xf numFmtId="173" fontId="2" fillId="0" borderId="10" xfId="58" applyNumberFormat="1" applyFont="1" applyBorder="1" applyAlignment="1">
      <alignment horizontal="center" vertical="center" wrapText="1"/>
      <protection/>
    </xf>
    <xf numFmtId="173" fontId="2" fillId="0" borderId="10" xfId="0" applyNumberFormat="1" applyFont="1" applyBorder="1" applyAlignment="1">
      <alignment horizontal="center" vertical="center" wrapText="1"/>
    </xf>
    <xf numFmtId="173" fontId="2" fillId="0" borderId="13" xfId="0" applyNumberFormat="1" applyFont="1" applyBorder="1" applyAlignment="1">
      <alignment horizontal="center" vertical="center" wrapText="1"/>
    </xf>
    <xf numFmtId="173" fontId="2" fillId="0" borderId="14" xfId="0" applyNumberFormat="1" applyFont="1" applyBorder="1" applyAlignment="1">
      <alignment horizontal="center" vertical="center" wrapText="1"/>
    </xf>
    <xf numFmtId="171" fontId="2" fillId="0" borderId="10" xfId="0" applyNumberFormat="1" applyFont="1" applyBorder="1" applyAlignment="1">
      <alignment horizontal="center" vertical="center" textRotation="90" wrapText="1"/>
    </xf>
    <xf numFmtId="170" fontId="4" fillId="0" borderId="10" xfId="0" applyNumberFormat="1" applyFont="1" applyBorder="1" applyAlignment="1">
      <alignment horizontal="center" vertical="center" wrapText="1"/>
    </xf>
    <xf numFmtId="170" fontId="4" fillId="0" borderId="28" xfId="0" applyNumberFormat="1" applyFont="1" applyBorder="1" applyAlignment="1">
      <alignment horizontal="center" vertical="center" wrapText="1"/>
    </xf>
    <xf numFmtId="170" fontId="4" fillId="0" borderId="29" xfId="0" applyNumberFormat="1" applyFont="1" applyBorder="1" applyAlignment="1">
      <alignment horizontal="center" vertical="center" wrapText="1"/>
    </xf>
    <xf numFmtId="170" fontId="4" fillId="0" borderId="30" xfId="0" applyNumberFormat="1" applyFont="1" applyBorder="1" applyAlignment="1">
      <alignment horizontal="center" vertical="center" wrapText="1"/>
    </xf>
    <xf numFmtId="170" fontId="14" fillId="0" borderId="31" xfId="0" applyNumberFormat="1" applyFont="1" applyBorder="1" applyAlignment="1">
      <alignment horizontal="center" vertical="center"/>
    </xf>
    <xf numFmtId="170" fontId="14" fillId="0" borderId="0" xfId="0" applyNumberFormat="1" applyFont="1" applyAlignment="1">
      <alignment horizontal="center" vertical="center"/>
    </xf>
    <xf numFmtId="173" fontId="4" fillId="0" borderId="22" xfId="0" applyNumberFormat="1" applyFont="1" applyBorder="1" applyAlignment="1">
      <alignment horizontal="center" vertical="center" wrapText="1"/>
    </xf>
    <xf numFmtId="173" fontId="4" fillId="0" borderId="32" xfId="0" applyNumberFormat="1" applyFont="1" applyBorder="1" applyAlignment="1">
      <alignment horizontal="center" vertical="center" wrapText="1"/>
    </xf>
    <xf numFmtId="170" fontId="4" fillId="0" borderId="33" xfId="0" applyNumberFormat="1" applyFont="1" applyBorder="1" applyAlignment="1">
      <alignment horizontal="center" vertical="center" wrapText="1"/>
    </xf>
    <xf numFmtId="170" fontId="4" fillId="0" borderId="34" xfId="0" applyNumberFormat="1" applyFont="1" applyBorder="1" applyAlignment="1">
      <alignment horizontal="center" vertical="center" wrapText="1"/>
    </xf>
    <xf numFmtId="170" fontId="4" fillId="0" borderId="35" xfId="0" applyNumberFormat="1" applyFont="1" applyBorder="1" applyAlignment="1">
      <alignment horizontal="center" vertical="center" wrapText="1"/>
    </xf>
    <xf numFmtId="172" fontId="4" fillId="0" borderId="36" xfId="0" applyNumberFormat="1" applyFont="1" applyBorder="1" applyAlignment="1">
      <alignment horizontal="center" vertical="center" wrapText="1"/>
    </xf>
    <xf numFmtId="172" fontId="4" fillId="0" borderId="13" xfId="0" applyNumberFormat="1" applyFont="1" applyBorder="1" applyAlignment="1">
      <alignment horizontal="center" vertical="center" wrapText="1"/>
    </xf>
    <xf numFmtId="172" fontId="4" fillId="0" borderId="16" xfId="0" applyNumberFormat="1" applyFont="1" applyBorder="1" applyAlignment="1">
      <alignment horizontal="center" vertical="center" wrapText="1"/>
    </xf>
    <xf numFmtId="172" fontId="4" fillId="0" borderId="32" xfId="0" applyNumberFormat="1" applyFont="1" applyBorder="1" applyAlignment="1">
      <alignment horizontal="center" vertical="center" wrapText="1"/>
    </xf>
    <xf numFmtId="49" fontId="4" fillId="33" borderId="13" xfId="0" applyNumberFormat="1" applyFont="1" applyFill="1" applyBorder="1" applyAlignment="1">
      <alignment horizontal="center" vertical="center" wrapText="1"/>
    </xf>
    <xf numFmtId="49" fontId="4" fillId="33" borderId="19" xfId="0" applyNumberFormat="1" applyFont="1" applyFill="1" applyBorder="1" applyAlignment="1">
      <alignment horizontal="center" vertical="center" wrapText="1"/>
    </xf>
    <xf numFmtId="49" fontId="4" fillId="33" borderId="14" xfId="0" applyNumberFormat="1" applyFont="1" applyFill="1" applyBorder="1" applyAlignment="1">
      <alignment horizontal="center" vertical="center" wrapText="1"/>
    </xf>
    <xf numFmtId="174" fontId="4" fillId="0" borderId="13" xfId="0" applyNumberFormat="1" applyFont="1" applyBorder="1" applyAlignment="1">
      <alignment horizontal="center" vertical="center" wrapText="1"/>
    </xf>
    <xf numFmtId="174" fontId="4" fillId="0" borderId="19" xfId="0" applyNumberFormat="1" applyFont="1" applyBorder="1" applyAlignment="1">
      <alignment horizontal="center" vertical="center" wrapText="1"/>
    </xf>
    <xf numFmtId="174" fontId="4" fillId="0" borderId="14" xfId="0" applyNumberFormat="1" applyFont="1" applyBorder="1" applyAlignment="1">
      <alignment horizontal="center" vertical="center" wrapText="1"/>
    </xf>
    <xf numFmtId="170" fontId="4" fillId="0" borderId="27" xfId="0" applyNumberFormat="1" applyFont="1" applyBorder="1" applyAlignment="1">
      <alignment horizontal="center" vertical="center" wrapText="1"/>
    </xf>
    <xf numFmtId="170" fontId="4" fillId="0" borderId="17" xfId="0" applyNumberFormat="1" applyFont="1" applyBorder="1" applyAlignment="1">
      <alignment horizontal="center" vertical="center" wrapText="1"/>
    </xf>
    <xf numFmtId="170" fontId="4" fillId="0" borderId="22" xfId="0" applyNumberFormat="1" applyFont="1" applyBorder="1" applyAlignment="1">
      <alignment horizontal="center" vertical="center" wrapText="1"/>
    </xf>
    <xf numFmtId="170" fontId="97" fillId="0" borderId="0" xfId="0" applyNumberFormat="1" applyFont="1" applyBorder="1" applyAlignment="1">
      <alignment horizontal="right" vertical="center" wrapText="1"/>
    </xf>
    <xf numFmtId="170" fontId="97" fillId="0" borderId="0" xfId="0" applyNumberFormat="1" applyFont="1" applyAlignment="1">
      <alignment horizontal="right" vertical="center" wrapText="1"/>
    </xf>
    <xf numFmtId="0" fontId="0" fillId="0" borderId="0" xfId="0" applyAlignment="1">
      <alignment vertical="center"/>
    </xf>
    <xf numFmtId="170" fontId="14" fillId="0" borderId="31" xfId="0" applyNumberFormat="1" applyFont="1" applyBorder="1" applyAlignment="1">
      <alignment horizontal="center" vertical="center" wrapText="1"/>
    </xf>
    <xf numFmtId="0" fontId="0" fillId="0" borderId="0" xfId="0" applyFont="1" applyAlignment="1">
      <alignment/>
    </xf>
    <xf numFmtId="173" fontId="4" fillId="0" borderId="13" xfId="0" applyNumberFormat="1" applyFont="1" applyBorder="1" applyAlignment="1">
      <alignment horizontal="center" vertical="center" wrapText="1"/>
    </xf>
    <xf numFmtId="173" fontId="4" fillId="0" borderId="19" xfId="0" applyNumberFormat="1" applyFont="1" applyBorder="1" applyAlignment="1">
      <alignment horizontal="center" vertical="center" wrapText="1"/>
    </xf>
    <xf numFmtId="173" fontId="4" fillId="0" borderId="14" xfId="0" applyNumberFormat="1" applyFont="1" applyBorder="1" applyAlignment="1">
      <alignment horizontal="center" vertical="center" wrapText="1"/>
    </xf>
    <xf numFmtId="170" fontId="4" fillId="0" borderId="13" xfId="0" applyNumberFormat="1" applyFont="1" applyBorder="1" applyAlignment="1">
      <alignment horizontal="center" vertical="center" wrapText="1"/>
    </xf>
    <xf numFmtId="170" fontId="4" fillId="0" borderId="19" xfId="0" applyNumberFormat="1" applyFont="1" applyBorder="1" applyAlignment="1">
      <alignment horizontal="center" vertical="center" wrapText="1"/>
    </xf>
    <xf numFmtId="170" fontId="4" fillId="0" borderId="14" xfId="0" applyNumberFormat="1" applyFont="1" applyBorder="1" applyAlignment="1">
      <alignment horizontal="center" vertical="center" wrapText="1"/>
    </xf>
    <xf numFmtId="170" fontId="4" fillId="0" borderId="13" xfId="58" applyNumberFormat="1" applyFont="1" applyBorder="1" applyAlignment="1">
      <alignment horizontal="center" vertical="center" wrapText="1"/>
      <protection/>
    </xf>
    <xf numFmtId="170" fontId="4" fillId="0" borderId="19" xfId="58" applyNumberFormat="1" applyFont="1" applyBorder="1" applyAlignment="1">
      <alignment horizontal="center" vertical="center" wrapText="1"/>
      <protection/>
    </xf>
    <xf numFmtId="170" fontId="4" fillId="0" borderId="14" xfId="58" applyNumberFormat="1" applyFont="1" applyBorder="1" applyAlignment="1">
      <alignment horizontal="center" vertical="center" wrapText="1"/>
      <protection/>
    </xf>
    <xf numFmtId="170" fontId="5" fillId="0" borderId="13" xfId="58" applyNumberFormat="1" applyFont="1" applyBorder="1" applyAlignment="1">
      <alignment horizontal="center" vertical="center" wrapText="1"/>
      <protection/>
    </xf>
    <xf numFmtId="170" fontId="5" fillId="0" borderId="19" xfId="58" applyNumberFormat="1" applyFont="1" applyBorder="1" applyAlignment="1">
      <alignment horizontal="center" vertical="center" wrapText="1"/>
      <protection/>
    </xf>
    <xf numFmtId="170" fontId="5" fillId="0" borderId="14" xfId="58" applyNumberFormat="1" applyFont="1" applyBorder="1" applyAlignment="1">
      <alignment horizontal="center" vertical="center" wrapText="1"/>
      <protection/>
    </xf>
    <xf numFmtId="172" fontId="5" fillId="0" borderId="36" xfId="0" applyNumberFormat="1" applyFont="1" applyBorder="1" applyAlignment="1">
      <alignment horizontal="center" vertical="center" wrapText="1"/>
    </xf>
    <xf numFmtId="172" fontId="5" fillId="0" borderId="13" xfId="0" applyNumberFormat="1" applyFont="1" applyBorder="1" applyAlignment="1">
      <alignment horizontal="center" vertical="center" wrapText="1"/>
    </xf>
    <xf numFmtId="172" fontId="5" fillId="0" borderId="16" xfId="0" applyNumberFormat="1" applyFont="1" applyBorder="1" applyAlignment="1">
      <alignment horizontal="center" vertical="center" wrapText="1"/>
    </xf>
    <xf numFmtId="172" fontId="5" fillId="0" borderId="32" xfId="0" applyNumberFormat="1" applyFont="1" applyBorder="1" applyAlignment="1">
      <alignment horizontal="center" vertical="center" wrapText="1"/>
    </xf>
    <xf numFmtId="173" fontId="3" fillId="0" borderId="13" xfId="0" applyNumberFormat="1" applyFont="1" applyBorder="1" applyAlignment="1">
      <alignment horizontal="center" vertical="center" wrapText="1"/>
    </xf>
    <xf numFmtId="173" fontId="3" fillId="0" borderId="14" xfId="0" applyNumberFormat="1" applyFont="1" applyBorder="1" applyAlignment="1">
      <alignment horizontal="center" vertical="center" wrapText="1"/>
    </xf>
    <xf numFmtId="173" fontId="3" fillId="0" borderId="10" xfId="0" applyNumberFormat="1" applyFont="1" applyBorder="1" applyAlignment="1">
      <alignment horizontal="center" vertical="center" wrapText="1"/>
    </xf>
    <xf numFmtId="170" fontId="98" fillId="0" borderId="17" xfId="58" applyNumberFormat="1" applyFont="1" applyFill="1" applyBorder="1" applyAlignment="1">
      <alignment horizontal="center" vertical="center"/>
      <protection/>
    </xf>
    <xf numFmtId="0" fontId="0" fillId="0" borderId="37" xfId="0" applyFill="1" applyBorder="1" applyAlignment="1">
      <alignment horizontal="center" vertical="center"/>
    </xf>
    <xf numFmtId="0" fontId="0" fillId="0" borderId="11" xfId="0" applyFill="1" applyBorder="1" applyAlignment="1">
      <alignment horizontal="center" vertical="center"/>
    </xf>
    <xf numFmtId="173" fontId="5" fillId="0" borderId="22" xfId="0" applyNumberFormat="1" applyFont="1" applyBorder="1" applyAlignment="1">
      <alignment horizontal="center" vertical="center" wrapText="1"/>
    </xf>
    <xf numFmtId="173" fontId="5" fillId="0" borderId="32" xfId="0" applyNumberFormat="1" applyFont="1" applyBorder="1" applyAlignment="1">
      <alignment horizontal="center" vertical="center" wrapText="1"/>
    </xf>
    <xf numFmtId="170" fontId="5" fillId="16" borderId="17" xfId="0" applyNumberFormat="1" applyFont="1" applyFill="1" applyBorder="1" applyAlignment="1">
      <alignment horizontal="center" vertical="center" wrapText="1"/>
    </xf>
    <xf numFmtId="170" fontId="5" fillId="16" borderId="37" xfId="0" applyNumberFormat="1" applyFont="1" applyFill="1" applyBorder="1" applyAlignment="1">
      <alignment horizontal="center" vertical="center" wrapText="1"/>
    </xf>
    <xf numFmtId="174" fontId="5" fillId="0" borderId="13" xfId="0" applyNumberFormat="1" applyFont="1" applyBorder="1" applyAlignment="1">
      <alignment horizontal="center" vertical="center" wrapText="1"/>
    </xf>
    <xf numFmtId="174" fontId="5" fillId="0" borderId="19" xfId="0" applyNumberFormat="1" applyFont="1" applyBorder="1" applyAlignment="1">
      <alignment horizontal="center" vertical="center" wrapText="1"/>
    </xf>
    <xf numFmtId="174" fontId="5" fillId="0" borderId="14" xfId="0" applyNumberFormat="1" applyFont="1" applyBorder="1" applyAlignment="1">
      <alignment horizontal="center" vertical="center" wrapText="1"/>
    </xf>
    <xf numFmtId="170" fontId="5" fillId="0" borderId="27" xfId="0" applyNumberFormat="1" applyFont="1" applyBorder="1" applyAlignment="1">
      <alignment horizontal="center" vertical="center" wrapText="1"/>
    </xf>
    <xf numFmtId="170" fontId="5" fillId="0" borderId="10" xfId="0" applyNumberFormat="1" applyFont="1" applyBorder="1" applyAlignment="1">
      <alignment horizontal="center" vertical="center" wrapText="1"/>
    </xf>
    <xf numFmtId="170" fontId="5" fillId="0" borderId="17" xfId="0" applyNumberFormat="1" applyFont="1" applyBorder="1" applyAlignment="1">
      <alignment horizontal="center" vertical="center" wrapText="1"/>
    </xf>
    <xf numFmtId="170" fontId="5" fillId="0" borderId="22" xfId="0" applyNumberFormat="1" applyFont="1" applyBorder="1" applyAlignment="1">
      <alignment horizontal="center" vertical="center" wrapText="1"/>
    </xf>
    <xf numFmtId="173" fontId="3" fillId="0" borderId="27" xfId="0" applyNumberFormat="1" applyFont="1" applyBorder="1" applyAlignment="1">
      <alignment horizontal="center" vertical="center" wrapText="1"/>
    </xf>
    <xf numFmtId="173" fontId="3" fillId="0" borderId="10" xfId="58" applyNumberFormat="1" applyBorder="1" applyAlignment="1">
      <alignment horizontal="center" vertical="center" wrapText="1"/>
      <protection/>
    </xf>
    <xf numFmtId="49" fontId="5" fillId="33" borderId="13" xfId="0" applyNumberFormat="1" applyFont="1" applyFill="1" applyBorder="1" applyAlignment="1">
      <alignment horizontal="center" vertical="center" wrapText="1"/>
    </xf>
    <xf numFmtId="49" fontId="5" fillId="33" borderId="19" xfId="0" applyNumberFormat="1" applyFont="1" applyFill="1" applyBorder="1" applyAlignment="1">
      <alignment horizontal="center" vertical="center" wrapText="1"/>
    </xf>
    <xf numFmtId="49" fontId="5" fillId="33" borderId="14" xfId="0" applyNumberFormat="1" applyFont="1" applyFill="1" applyBorder="1" applyAlignment="1">
      <alignment horizontal="center" vertical="center" wrapText="1"/>
    </xf>
    <xf numFmtId="170" fontId="5" fillId="0" borderId="13" xfId="0" applyNumberFormat="1" applyFont="1" applyBorder="1" applyAlignment="1">
      <alignment horizontal="center" vertical="center" wrapText="1"/>
    </xf>
    <xf numFmtId="170" fontId="5" fillId="0" borderId="19" xfId="0" applyNumberFormat="1" applyFont="1" applyBorder="1" applyAlignment="1">
      <alignment horizontal="center" vertical="center" wrapText="1"/>
    </xf>
    <xf numFmtId="170" fontId="5" fillId="0" borderId="14" xfId="0" applyNumberFormat="1" applyFont="1" applyBorder="1" applyAlignment="1">
      <alignment horizontal="center" vertical="center" wrapText="1"/>
    </xf>
    <xf numFmtId="170" fontId="5" fillId="0" borderId="28" xfId="0" applyNumberFormat="1" applyFont="1" applyBorder="1" applyAlignment="1">
      <alignment horizontal="center" vertical="center" wrapText="1"/>
    </xf>
    <xf numFmtId="170" fontId="5" fillId="0" borderId="29" xfId="0" applyNumberFormat="1" applyFont="1" applyBorder="1" applyAlignment="1">
      <alignment horizontal="center" vertical="center" wrapText="1"/>
    </xf>
    <xf numFmtId="170" fontId="5" fillId="0" borderId="30" xfId="0" applyNumberFormat="1" applyFont="1" applyBorder="1" applyAlignment="1">
      <alignment horizontal="center" vertical="center" wrapText="1"/>
    </xf>
    <xf numFmtId="171" fontId="3" fillId="0" borderId="10" xfId="0" applyNumberFormat="1" applyFont="1" applyBorder="1" applyAlignment="1">
      <alignment horizontal="center" vertical="center" textRotation="90" wrapText="1"/>
    </xf>
    <xf numFmtId="49" fontId="9" fillId="0" borderId="17" xfId="0" applyNumberFormat="1" applyFont="1" applyFill="1" applyBorder="1" applyAlignment="1">
      <alignment horizontal="center" vertical="center"/>
    </xf>
    <xf numFmtId="49" fontId="99" fillId="0" borderId="37" xfId="0" applyNumberFormat="1" applyFont="1" applyBorder="1" applyAlignment="1">
      <alignment horizontal="center"/>
    </xf>
    <xf numFmtId="49" fontId="99" fillId="0" borderId="11" xfId="0" applyNumberFormat="1" applyFont="1" applyBorder="1" applyAlignment="1">
      <alignment horizontal="center"/>
    </xf>
    <xf numFmtId="170" fontId="5" fillId="0" borderId="33" xfId="0" applyNumberFormat="1" applyFont="1" applyBorder="1" applyAlignment="1">
      <alignment horizontal="center" vertical="center" wrapText="1"/>
    </xf>
    <xf numFmtId="170" fontId="5" fillId="0" borderId="34" xfId="0" applyNumberFormat="1" applyFont="1" applyBorder="1" applyAlignment="1">
      <alignment horizontal="center" vertical="center" wrapText="1"/>
    </xf>
    <xf numFmtId="170" fontId="5" fillId="0" borderId="35" xfId="0" applyNumberFormat="1" applyFont="1" applyBorder="1" applyAlignment="1">
      <alignment horizontal="center" vertical="center" wrapText="1"/>
    </xf>
    <xf numFmtId="173" fontId="5" fillId="0" borderId="13" xfId="0" applyNumberFormat="1" applyFont="1" applyBorder="1" applyAlignment="1">
      <alignment horizontal="center" vertical="center" wrapText="1"/>
    </xf>
    <xf numFmtId="173" fontId="5" fillId="0" borderId="19" xfId="0" applyNumberFormat="1" applyFont="1" applyBorder="1" applyAlignment="1">
      <alignment horizontal="center" vertical="center" wrapText="1"/>
    </xf>
    <xf numFmtId="173" fontId="5" fillId="0" borderId="14" xfId="0" applyNumberFormat="1" applyFont="1" applyBorder="1" applyAlignment="1">
      <alignment horizontal="center" vertical="center" wrapText="1"/>
    </xf>
    <xf numFmtId="170" fontId="81" fillId="0" borderId="38" xfId="0" applyNumberFormat="1" applyFont="1" applyBorder="1" applyAlignment="1">
      <alignment horizontal="right" vertical="center" wrapText="1"/>
    </xf>
    <xf numFmtId="170" fontId="81" fillId="0" borderId="0" xfId="0" applyNumberFormat="1" applyFont="1" applyAlignment="1">
      <alignment horizontal="right" vertical="center" wrapText="1"/>
    </xf>
    <xf numFmtId="170" fontId="100" fillId="0" borderId="38" xfId="0" applyNumberFormat="1" applyFont="1" applyBorder="1" applyAlignment="1">
      <alignment horizontal="center" vertical="center" wrapText="1"/>
    </xf>
    <xf numFmtId="170" fontId="100" fillId="0" borderId="0" xfId="0" applyNumberFormat="1" applyFont="1" applyAlignment="1">
      <alignment horizontal="center" vertical="center" wrapText="1"/>
    </xf>
    <xf numFmtId="170" fontId="101" fillId="0" borderId="38" xfId="0" applyNumberFormat="1" applyFont="1" applyBorder="1" applyAlignment="1">
      <alignment horizontal="center" vertical="center" wrapText="1"/>
    </xf>
    <xf numFmtId="170" fontId="101" fillId="0" borderId="0" xfId="0" applyNumberFormat="1" applyFont="1" applyAlignment="1">
      <alignment horizontal="center" vertical="center" wrapText="1"/>
    </xf>
    <xf numFmtId="170" fontId="102" fillId="0" borderId="31" xfId="0" applyNumberFormat="1" applyFont="1" applyBorder="1" applyAlignment="1">
      <alignment horizontal="center" vertical="center" wrapText="1"/>
    </xf>
    <xf numFmtId="170" fontId="102" fillId="0" borderId="0" xfId="0" applyNumberFormat="1" applyFont="1" applyAlignment="1">
      <alignment horizontal="center" vertical="center" wrapText="1"/>
    </xf>
    <xf numFmtId="170" fontId="3" fillId="0" borderId="31" xfId="0" applyNumberFormat="1" applyFont="1" applyBorder="1" applyAlignment="1">
      <alignment horizontal="right" vertical="center" wrapText="1"/>
    </xf>
    <xf numFmtId="170" fontId="3" fillId="0" borderId="0" xfId="0" applyNumberFormat="1" applyFont="1" applyAlignment="1">
      <alignment horizontal="right" vertical="center" wrapText="1"/>
    </xf>
    <xf numFmtId="171" fontId="8" fillId="0" borderId="17" xfId="0" applyNumberFormat="1" applyFont="1" applyFill="1" applyBorder="1" applyAlignment="1">
      <alignment horizontal="center" vertical="center"/>
    </xf>
    <xf numFmtId="171" fontId="8" fillId="0" borderId="37" xfId="0" applyNumberFormat="1" applyFont="1" applyFill="1" applyBorder="1" applyAlignment="1">
      <alignment horizontal="center" vertical="center"/>
    </xf>
    <xf numFmtId="171" fontId="8" fillId="0" borderId="11" xfId="0" applyNumberFormat="1" applyFont="1" applyFill="1" applyBorder="1" applyAlignment="1">
      <alignment horizontal="center" vertical="center"/>
    </xf>
    <xf numFmtId="0" fontId="9" fillId="0" borderId="16" xfId="0" applyFont="1" applyFill="1" applyBorder="1" applyAlignment="1">
      <alignment horizontal="center" vertical="center" wrapText="1"/>
    </xf>
    <xf numFmtId="0" fontId="0" fillId="0" borderId="39" xfId="0" applyFill="1" applyBorder="1" applyAlignment="1">
      <alignment horizontal="center" vertical="center"/>
    </xf>
    <xf numFmtId="0" fontId="0" fillId="0" borderId="18" xfId="0" applyFill="1" applyBorder="1" applyAlignment="1">
      <alignment horizontal="center" vertical="center"/>
    </xf>
    <xf numFmtId="171" fontId="8" fillId="33" borderId="23" xfId="0" applyNumberFormat="1" applyFont="1" applyFill="1" applyBorder="1" applyAlignment="1">
      <alignment horizontal="center" vertical="center"/>
    </xf>
    <xf numFmtId="171" fontId="8" fillId="33" borderId="24" xfId="0" applyNumberFormat="1" applyFont="1" applyFill="1" applyBorder="1" applyAlignment="1">
      <alignment horizontal="center" vertical="center"/>
    </xf>
    <xf numFmtId="171" fontId="8" fillId="33" borderId="15" xfId="0" applyNumberFormat="1" applyFont="1" applyFill="1" applyBorder="1" applyAlignment="1">
      <alignment horizontal="center" vertical="center"/>
    </xf>
    <xf numFmtId="171" fontId="8" fillId="0" borderId="23" xfId="0" applyNumberFormat="1" applyFont="1" applyFill="1" applyBorder="1" applyAlignment="1">
      <alignment horizontal="center" vertical="center"/>
    </xf>
    <xf numFmtId="171" fontId="9" fillId="0" borderId="24" xfId="0" applyNumberFormat="1" applyFont="1" applyFill="1" applyBorder="1" applyAlignment="1">
      <alignment horizontal="center" vertical="center"/>
    </xf>
    <xf numFmtId="171" fontId="9" fillId="0" borderId="15" xfId="0" applyNumberFormat="1" applyFont="1" applyFill="1" applyBorder="1" applyAlignment="1">
      <alignment horizontal="center" vertical="center"/>
    </xf>
    <xf numFmtId="171" fontId="8" fillId="33" borderId="17" xfId="0" applyNumberFormat="1" applyFont="1" applyFill="1" applyBorder="1" applyAlignment="1">
      <alignment horizontal="center" vertical="center"/>
    </xf>
    <xf numFmtId="171" fontId="8" fillId="33" borderId="37" xfId="0" applyNumberFormat="1" applyFont="1" applyFill="1" applyBorder="1" applyAlignment="1">
      <alignment horizontal="center" vertical="center"/>
    </xf>
    <xf numFmtId="171" fontId="8" fillId="33" borderId="11" xfId="0" applyNumberFormat="1" applyFont="1" applyFill="1" applyBorder="1" applyAlignment="1">
      <alignment horizontal="center" vertical="center"/>
    </xf>
    <xf numFmtId="170" fontId="5" fillId="16" borderId="10" xfId="0" applyNumberFormat="1" applyFont="1" applyFill="1" applyBorder="1" applyAlignment="1">
      <alignment horizontal="center" vertical="center" wrapText="1"/>
    </xf>
    <xf numFmtId="0" fontId="98" fillId="0" borderId="16" xfId="0" applyFont="1" applyFill="1" applyBorder="1" applyAlignment="1">
      <alignment horizontal="center" vertical="center"/>
    </xf>
    <xf numFmtId="0" fontId="0" fillId="0" borderId="39" xfId="0" applyFont="1" applyFill="1" applyBorder="1" applyAlignment="1">
      <alignment horizontal="center"/>
    </xf>
    <xf numFmtId="0" fontId="0" fillId="0" borderId="18" xfId="0" applyFont="1" applyFill="1" applyBorder="1" applyAlignment="1">
      <alignment horizontal="center"/>
    </xf>
    <xf numFmtId="171" fontId="9" fillId="33" borderId="24" xfId="0" applyNumberFormat="1" applyFont="1" applyFill="1" applyBorder="1" applyAlignment="1">
      <alignment horizontal="center" vertical="center"/>
    </xf>
    <xf numFmtId="171" fontId="9" fillId="33" borderId="15" xfId="0" applyNumberFormat="1" applyFont="1" applyFill="1" applyBorder="1" applyAlignment="1">
      <alignment horizontal="center" vertical="center"/>
    </xf>
    <xf numFmtId="172" fontId="9" fillId="0" borderId="17" xfId="0" applyNumberFormat="1" applyFont="1" applyFill="1" applyBorder="1" applyAlignment="1">
      <alignment horizontal="center" vertical="center" wrapText="1"/>
    </xf>
    <xf numFmtId="0" fontId="0" fillId="0" borderId="37" xfId="0" applyFill="1" applyBorder="1" applyAlignment="1">
      <alignment/>
    </xf>
    <xf numFmtId="0" fontId="0" fillId="0" borderId="11" xfId="0" applyFill="1" applyBorder="1" applyAlignment="1">
      <alignment/>
    </xf>
    <xf numFmtId="171" fontId="9" fillId="0" borderId="17" xfId="0" applyNumberFormat="1" applyFont="1" applyFill="1" applyBorder="1" applyAlignment="1">
      <alignment horizontal="center" vertical="center"/>
    </xf>
    <xf numFmtId="0" fontId="0" fillId="0" borderId="37" xfId="0" applyFill="1" applyBorder="1" applyAlignment="1">
      <alignment vertical="center"/>
    </xf>
    <xf numFmtId="0" fontId="0" fillId="0" borderId="11" xfId="0" applyFill="1" applyBorder="1" applyAlignment="1">
      <alignment vertical="center"/>
    </xf>
    <xf numFmtId="174" fontId="5" fillId="0" borderId="10" xfId="0" applyNumberFormat="1" applyFont="1" applyBorder="1" applyAlignment="1">
      <alignment horizontal="center" vertical="center" wrapText="1"/>
    </xf>
    <xf numFmtId="172" fontId="3" fillId="0" borderId="10" xfId="0" applyNumberFormat="1" applyFont="1" applyBorder="1" applyAlignment="1">
      <alignment horizontal="center" vertical="center" textRotation="90" wrapText="1"/>
    </xf>
    <xf numFmtId="173"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70" fontId="97" fillId="0" borderId="38" xfId="0" applyNumberFormat="1" applyFont="1" applyBorder="1" applyAlignment="1">
      <alignment horizontal="right" vertical="center" wrapText="1"/>
    </xf>
    <xf numFmtId="170" fontId="3" fillId="0" borderId="0" xfId="0" applyNumberFormat="1" applyFont="1" applyBorder="1" applyAlignment="1">
      <alignment horizontal="right" vertical="center" wrapText="1"/>
    </xf>
    <xf numFmtId="0" fontId="0" fillId="0" borderId="37" xfId="0" applyBorder="1" applyAlignment="1">
      <alignment horizontal="center" vertical="center"/>
    </xf>
    <xf numFmtId="0" fontId="0" fillId="0" borderId="11" xfId="0" applyBorder="1" applyAlignment="1">
      <alignment horizontal="center" vertical="center"/>
    </xf>
    <xf numFmtId="170" fontId="14" fillId="0" borderId="0" xfId="0" applyNumberFormat="1" applyFont="1" applyAlignment="1">
      <alignment horizontal="center" vertical="center" wrapText="1"/>
    </xf>
    <xf numFmtId="173" fontId="5" fillId="0" borderId="12" xfId="0" applyNumberFormat="1" applyFont="1" applyBorder="1" applyAlignment="1">
      <alignment horizontal="center" vertical="center" wrapText="1"/>
    </xf>
    <xf numFmtId="173" fontId="5" fillId="0" borderId="28" xfId="0" applyNumberFormat="1" applyFont="1" applyBorder="1" applyAlignment="1">
      <alignment horizontal="center" vertical="center" wrapText="1"/>
    </xf>
    <xf numFmtId="170" fontId="81" fillId="0" borderId="0" xfId="0" applyNumberFormat="1" applyFont="1" applyBorder="1" applyAlignment="1">
      <alignment horizontal="right" vertical="center" wrapText="1"/>
    </xf>
    <xf numFmtId="170" fontId="100" fillId="0" borderId="0" xfId="0" applyNumberFormat="1" applyFont="1" applyBorder="1" applyAlignment="1">
      <alignment horizontal="center" vertical="center" wrapText="1"/>
    </xf>
    <xf numFmtId="172" fontId="3" fillId="0" borderId="10" xfId="0" applyNumberFormat="1" applyFont="1" applyBorder="1" applyAlignment="1">
      <alignment horizontal="center" vertical="center" wrapText="1"/>
    </xf>
    <xf numFmtId="171" fontId="8" fillId="0" borderId="17" xfId="0" applyNumberFormat="1" applyFont="1" applyFill="1"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49" fontId="98" fillId="0" borderId="17" xfId="0" applyNumberFormat="1" applyFont="1" applyFill="1" applyBorder="1" applyAlignment="1">
      <alignment horizontal="center" vertical="center" wrapText="1"/>
    </xf>
    <xf numFmtId="49" fontId="99" fillId="0" borderId="37" xfId="0" applyNumberFormat="1" applyFont="1" applyFill="1" applyBorder="1" applyAlignment="1">
      <alignment horizontal="center" vertical="center"/>
    </xf>
    <xf numFmtId="49" fontId="99" fillId="0" borderId="11" xfId="0" applyNumberFormat="1" applyFont="1" applyFill="1" applyBorder="1" applyAlignment="1">
      <alignment horizontal="center" vertical="center"/>
    </xf>
    <xf numFmtId="49" fontId="9" fillId="0" borderId="16" xfId="0" applyNumberFormat="1" applyFont="1" applyFill="1" applyBorder="1" applyAlignment="1">
      <alignment horizontal="center" vertical="center"/>
    </xf>
    <xf numFmtId="49" fontId="99" fillId="0" borderId="39" xfId="0" applyNumberFormat="1" applyFont="1" applyFill="1" applyBorder="1" applyAlignment="1">
      <alignment horizontal="center" vertical="center"/>
    </xf>
    <xf numFmtId="49" fontId="99" fillId="0" borderId="18" xfId="0" applyNumberFormat="1" applyFont="1" applyFill="1" applyBorder="1" applyAlignment="1">
      <alignment horizontal="center" vertical="center"/>
    </xf>
    <xf numFmtId="171" fontId="9" fillId="0" borderId="0" xfId="0" applyNumberFormat="1" applyFont="1" applyFill="1" applyBorder="1" applyAlignment="1">
      <alignment horizontal="center" vertical="center"/>
    </xf>
    <xf numFmtId="171" fontId="9" fillId="0" borderId="21" xfId="0" applyNumberFormat="1" applyFont="1" applyFill="1" applyBorder="1" applyAlignment="1">
      <alignment horizontal="center" vertical="center"/>
    </xf>
    <xf numFmtId="173" fontId="4" fillId="0" borderId="12" xfId="0" applyNumberFormat="1" applyFont="1" applyBorder="1" applyAlignment="1">
      <alignment horizontal="center" vertical="center" wrapText="1"/>
    </xf>
    <xf numFmtId="173" fontId="4" fillId="0" borderId="28" xfId="0" applyNumberFormat="1" applyFont="1" applyBorder="1" applyAlignment="1">
      <alignment horizontal="center" vertical="center" wrapText="1"/>
    </xf>
    <xf numFmtId="172" fontId="10" fillId="0" borderId="10" xfId="0" applyNumberFormat="1" applyFont="1" applyBorder="1" applyAlignment="1">
      <alignment horizontal="center" vertical="center" textRotation="90" wrapText="1"/>
    </xf>
    <xf numFmtId="170" fontId="13" fillId="0" borderId="10" xfId="0" applyNumberFormat="1" applyFont="1" applyBorder="1" applyAlignment="1">
      <alignment horizontal="center" vertical="center" wrapText="1"/>
    </xf>
    <xf numFmtId="171" fontId="8" fillId="0" borderId="23" xfId="0" applyNumberFormat="1" applyFont="1" applyBorder="1" applyAlignment="1">
      <alignment horizontal="center" vertical="center"/>
    </xf>
    <xf numFmtId="0" fontId="0" fillId="0" borderId="24" xfId="0" applyBorder="1" applyAlignment="1">
      <alignment horizontal="center" vertical="center"/>
    </xf>
    <xf numFmtId="170" fontId="10" fillId="0" borderId="31" xfId="0" applyNumberFormat="1" applyFont="1" applyBorder="1" applyAlignment="1">
      <alignment horizontal="right" vertical="center" wrapText="1"/>
    </xf>
    <xf numFmtId="170" fontId="10" fillId="0" borderId="0" xfId="0" applyNumberFormat="1" applyFont="1" applyAlignment="1">
      <alignment horizontal="right" vertical="center" wrapText="1"/>
    </xf>
    <xf numFmtId="0" fontId="0" fillId="0" borderId="0" xfId="0" applyAlignment="1">
      <alignment vertical="center" wrapText="1"/>
    </xf>
    <xf numFmtId="173" fontId="14" fillId="0" borderId="22" xfId="0" applyNumberFormat="1" applyFont="1" applyBorder="1" applyAlignment="1">
      <alignment horizontal="center" vertical="center" wrapText="1"/>
    </xf>
    <xf numFmtId="173" fontId="14" fillId="0" borderId="32" xfId="0" applyNumberFormat="1" applyFont="1" applyBorder="1" applyAlignment="1">
      <alignment horizontal="center" vertical="center" wrapText="1"/>
    </xf>
    <xf numFmtId="173" fontId="5" fillId="0" borderId="20" xfId="0" applyNumberFormat="1" applyFont="1" applyBorder="1" applyAlignment="1">
      <alignment horizontal="center" vertical="center" wrapText="1"/>
    </xf>
    <xf numFmtId="173" fontId="3" fillId="0" borderId="13" xfId="58" applyNumberFormat="1" applyBorder="1" applyAlignment="1">
      <alignment horizontal="center" vertical="center" wrapText="1"/>
      <protection/>
    </xf>
    <xf numFmtId="173" fontId="3" fillId="0" borderId="14" xfId="58" applyNumberFormat="1" applyBorder="1" applyAlignment="1">
      <alignment horizontal="center" vertical="center" wrapText="1"/>
      <protection/>
    </xf>
    <xf numFmtId="170" fontId="14" fillId="16" borderId="10" xfId="0" applyNumberFormat="1" applyFont="1" applyFill="1" applyBorder="1" applyAlignment="1">
      <alignment horizontal="center" vertical="center" wrapText="1"/>
    </xf>
    <xf numFmtId="172" fontId="15" fillId="0" borderId="10" xfId="0" applyNumberFormat="1" applyFont="1" applyBorder="1" applyAlignment="1">
      <alignment horizontal="center" vertical="center" textRotation="90" wrapText="1"/>
    </xf>
    <xf numFmtId="170" fontId="14" fillId="0" borderId="10" xfId="0" applyNumberFormat="1" applyFont="1" applyBorder="1" applyAlignment="1">
      <alignment horizontal="center" vertical="center" wrapText="1"/>
    </xf>
    <xf numFmtId="170" fontId="14" fillId="0" borderId="28" xfId="0" applyNumberFormat="1" applyFont="1" applyBorder="1" applyAlignment="1">
      <alignment horizontal="center" vertical="center" wrapText="1"/>
    </xf>
    <xf numFmtId="170" fontId="14" fillId="0" borderId="29" xfId="0" applyNumberFormat="1" applyFont="1" applyBorder="1" applyAlignment="1">
      <alignment horizontal="center" vertical="center" wrapText="1"/>
    </xf>
    <xf numFmtId="170" fontId="14" fillId="0" borderId="30" xfId="0" applyNumberFormat="1" applyFont="1" applyBorder="1" applyAlignment="1">
      <alignment horizontal="center" vertical="center" wrapText="1"/>
    </xf>
    <xf numFmtId="173" fontId="15" fillId="0" borderId="13" xfId="0" applyNumberFormat="1" applyFont="1" applyBorder="1" applyAlignment="1">
      <alignment horizontal="center" vertical="center" wrapText="1"/>
    </xf>
    <xf numFmtId="173" fontId="15" fillId="0" borderId="14" xfId="0" applyNumberFormat="1" applyFont="1" applyBorder="1" applyAlignment="1">
      <alignment horizontal="center" vertical="center" wrapText="1"/>
    </xf>
    <xf numFmtId="170" fontId="14" fillId="0" borderId="33" xfId="0" applyNumberFormat="1" applyFont="1" applyBorder="1" applyAlignment="1">
      <alignment horizontal="center" vertical="center" wrapText="1"/>
    </xf>
    <xf numFmtId="170" fontId="14" fillId="0" borderId="34" xfId="0" applyNumberFormat="1" applyFont="1" applyBorder="1" applyAlignment="1">
      <alignment horizontal="center" vertical="center" wrapText="1"/>
    </xf>
    <xf numFmtId="170" fontId="14" fillId="0" borderId="35" xfId="0" applyNumberFormat="1" applyFont="1" applyBorder="1" applyAlignment="1">
      <alignment horizontal="center" vertical="center" wrapText="1"/>
    </xf>
    <xf numFmtId="173" fontId="15" fillId="0" borderId="10" xfId="0" applyNumberFormat="1" applyFont="1" applyBorder="1" applyAlignment="1">
      <alignment horizontal="center" vertical="center" wrapText="1"/>
    </xf>
    <xf numFmtId="172" fontId="14" fillId="0" borderId="36" xfId="0" applyNumberFormat="1" applyFont="1" applyBorder="1" applyAlignment="1">
      <alignment horizontal="center" vertical="center" wrapText="1"/>
    </xf>
    <xf numFmtId="172" fontId="14" fillId="0" borderId="13" xfId="0" applyNumberFormat="1" applyFont="1" applyBorder="1" applyAlignment="1">
      <alignment horizontal="center" vertical="center" wrapText="1"/>
    </xf>
    <xf numFmtId="172" fontId="14" fillId="0" borderId="16" xfId="0" applyNumberFormat="1" applyFont="1" applyBorder="1" applyAlignment="1">
      <alignment horizontal="center" vertical="center" wrapText="1"/>
    </xf>
    <xf numFmtId="172" fontId="14" fillId="0" borderId="32" xfId="0" applyNumberFormat="1" applyFont="1" applyBorder="1" applyAlignment="1">
      <alignment horizontal="center" vertical="center" wrapText="1"/>
    </xf>
    <xf numFmtId="170" fontId="14" fillId="0" borderId="13" xfId="58" applyNumberFormat="1" applyFont="1" applyBorder="1" applyAlignment="1">
      <alignment horizontal="center" vertical="center" wrapText="1"/>
      <protection/>
    </xf>
    <xf numFmtId="170" fontId="14" fillId="0" borderId="19" xfId="58" applyNumberFormat="1" applyFont="1" applyBorder="1" applyAlignment="1">
      <alignment horizontal="center" vertical="center" wrapText="1"/>
      <protection/>
    </xf>
    <xf numFmtId="170" fontId="14" fillId="0" borderId="14" xfId="58" applyNumberFormat="1" applyFont="1" applyBorder="1" applyAlignment="1">
      <alignment horizontal="center" vertical="center" wrapText="1"/>
      <protection/>
    </xf>
    <xf numFmtId="172" fontId="5" fillId="0" borderId="40" xfId="0" applyNumberFormat="1" applyFont="1" applyBorder="1" applyAlignment="1">
      <alignment horizontal="center" vertical="center" wrapText="1"/>
    </xf>
    <xf numFmtId="172" fontId="5" fillId="0" borderId="37" xfId="0" applyNumberFormat="1" applyFont="1" applyBorder="1" applyAlignment="1">
      <alignment horizontal="center" vertical="center" wrapText="1"/>
    </xf>
    <xf numFmtId="172" fontId="5" fillId="0" borderId="12" xfId="0" applyNumberFormat="1" applyFont="1" applyBorder="1" applyAlignment="1">
      <alignment horizontal="center" vertical="center" wrapText="1"/>
    </xf>
    <xf numFmtId="170" fontId="5" fillId="0" borderId="40" xfId="0" applyNumberFormat="1" applyFont="1" applyBorder="1" applyAlignment="1">
      <alignment horizontal="center" vertical="center" wrapText="1"/>
    </xf>
    <xf numFmtId="170" fontId="5" fillId="0" borderId="37" xfId="0" applyNumberFormat="1" applyFont="1" applyBorder="1" applyAlignment="1">
      <alignment horizontal="center" vertical="center" wrapText="1"/>
    </xf>
    <xf numFmtId="170" fontId="5" fillId="0" borderId="12" xfId="0" applyNumberFormat="1" applyFont="1" applyBorder="1" applyAlignment="1">
      <alignment horizontal="center" vertical="center" wrapText="1"/>
    </xf>
    <xf numFmtId="173" fontId="3" fillId="0" borderId="36" xfId="0" applyNumberFormat="1" applyFont="1" applyBorder="1" applyAlignment="1">
      <alignment horizontal="center" vertical="center" wrapText="1"/>
    </xf>
    <xf numFmtId="173" fontId="3" fillId="0" borderId="41" xfId="0" applyNumberFormat="1" applyFont="1" applyBorder="1" applyAlignment="1">
      <alignment horizontal="center" vertical="center" wrapText="1"/>
    </xf>
    <xf numFmtId="49" fontId="14" fillId="0" borderId="10" xfId="0" applyNumberFormat="1" applyFont="1" applyBorder="1" applyAlignment="1">
      <alignment horizontal="center" vertical="center" wrapText="1"/>
    </xf>
    <xf numFmtId="170" fontId="14" fillId="0" borderId="27" xfId="0" applyNumberFormat="1" applyFont="1" applyBorder="1" applyAlignment="1">
      <alignment horizontal="center" vertical="center" wrapText="1"/>
    </xf>
    <xf numFmtId="170" fontId="14" fillId="0" borderId="17" xfId="0" applyNumberFormat="1" applyFont="1" applyBorder="1" applyAlignment="1">
      <alignment horizontal="center" vertical="center" wrapText="1"/>
    </xf>
    <xf numFmtId="170" fontId="14" fillId="0" borderId="22" xfId="0" applyNumberFormat="1" applyFont="1" applyBorder="1" applyAlignment="1">
      <alignment horizontal="center" vertical="center" wrapText="1"/>
    </xf>
    <xf numFmtId="173" fontId="15" fillId="0" borderId="27" xfId="0" applyNumberFormat="1" applyFont="1" applyBorder="1" applyAlignment="1">
      <alignment horizontal="center" vertical="center" wrapText="1"/>
    </xf>
    <xf numFmtId="173" fontId="15" fillId="0" borderId="10" xfId="58" applyNumberFormat="1" applyFont="1" applyBorder="1" applyAlignment="1">
      <alignment horizontal="center" vertical="center" wrapText="1"/>
      <protection/>
    </xf>
    <xf numFmtId="174" fontId="14" fillId="0" borderId="10" xfId="0" applyNumberFormat="1" applyFont="1" applyBorder="1" applyAlignment="1">
      <alignment horizontal="center" vertical="center" wrapText="1"/>
    </xf>
    <xf numFmtId="171" fontId="9" fillId="0" borderId="37" xfId="0" applyNumberFormat="1" applyFont="1" applyFill="1" applyBorder="1" applyAlignment="1">
      <alignment horizontal="center" vertical="center" wrapText="1"/>
    </xf>
    <xf numFmtId="173" fontId="14" fillId="0" borderId="10" xfId="0" applyNumberFormat="1" applyFont="1" applyBorder="1" applyAlignment="1">
      <alignment horizontal="center" vertical="center" wrapText="1"/>
    </xf>
    <xf numFmtId="171" fontId="23" fillId="0" borderId="17" xfId="0" applyNumberFormat="1" applyFont="1" applyFill="1" applyBorder="1" applyAlignment="1">
      <alignment horizontal="center" vertical="center"/>
    </xf>
    <xf numFmtId="170" fontId="12" fillId="0" borderId="31" xfId="0" applyNumberFormat="1" applyFont="1" applyBorder="1" applyAlignment="1">
      <alignment horizontal="center" vertical="center"/>
    </xf>
    <xf numFmtId="170" fontId="12" fillId="0" borderId="0" xfId="0" applyNumberFormat="1" applyFont="1" applyAlignment="1">
      <alignment horizontal="center" vertical="center"/>
    </xf>
    <xf numFmtId="173" fontId="2" fillId="0" borderId="36" xfId="0" applyNumberFormat="1" applyFont="1" applyBorder="1" applyAlignment="1">
      <alignment horizontal="center" vertical="center" wrapText="1"/>
    </xf>
    <xf numFmtId="173" fontId="2" fillId="0" borderId="41" xfId="0" applyNumberFormat="1" applyFont="1" applyBorder="1" applyAlignment="1">
      <alignment horizontal="center" vertical="center" wrapText="1"/>
    </xf>
    <xf numFmtId="173" fontId="2" fillId="0" borderId="13" xfId="58" applyNumberFormat="1" applyFont="1" applyBorder="1" applyAlignment="1">
      <alignment horizontal="center" vertical="center" wrapText="1"/>
      <protection/>
    </xf>
    <xf numFmtId="173" fontId="2" fillId="0" borderId="14" xfId="58" applyNumberFormat="1" applyFont="1" applyBorder="1" applyAlignment="1">
      <alignment horizontal="center" vertical="center" wrapText="1"/>
      <protection/>
    </xf>
    <xf numFmtId="173" fontId="4" fillId="0" borderId="20" xfId="0" applyNumberFormat="1" applyFont="1" applyBorder="1" applyAlignment="1">
      <alignment horizontal="center" vertical="center" wrapText="1"/>
    </xf>
    <xf numFmtId="170" fontId="97" fillId="33" borderId="38" xfId="0" applyNumberFormat="1" applyFont="1" applyFill="1" applyBorder="1" applyAlignment="1">
      <alignment horizontal="right" vertical="center" wrapText="1"/>
    </xf>
    <xf numFmtId="170" fontId="97" fillId="33" borderId="0" xfId="0" applyNumberFormat="1" applyFont="1" applyFill="1" applyAlignment="1">
      <alignment horizontal="right" vertical="center" wrapText="1"/>
    </xf>
    <xf numFmtId="170" fontId="10" fillId="33" borderId="31" xfId="0" applyNumberFormat="1" applyFont="1" applyFill="1" applyBorder="1" applyAlignment="1">
      <alignment horizontal="right" vertical="center" wrapText="1"/>
    </xf>
    <xf numFmtId="170" fontId="10" fillId="33" borderId="0" xfId="0" applyNumberFormat="1" applyFont="1" applyFill="1" applyAlignment="1">
      <alignment horizontal="right" vertical="center"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Komats 2" xfId="55"/>
    <cellStyle name="Linked Cell" xfId="56"/>
    <cellStyle name="Neutral" xfId="57"/>
    <cellStyle name="Normal 3" xfId="58"/>
    <cellStyle name="Normal_F8prec" xfId="59"/>
    <cellStyle name="Normal_PROJEKTI_2016_PLĀNS_Aija un Inese" xfId="60"/>
    <cellStyle name="Normal_PROJEKTI_2016_PLĀNS_Aija un Inese 2" xfId="61"/>
    <cellStyle name="Normal_PROJEKTI_2016_PLĀNS_Aija un Inese 2 2" xfId="62"/>
    <cellStyle name="Note" xfId="63"/>
    <cellStyle name="Output" xfId="64"/>
    <cellStyle name="Parasts 2" xfId="65"/>
    <cellStyle name="Parasts 2 2" xfId="66"/>
    <cellStyle name="Parasts 3"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ARBS\aa_Budzets_2019\aa__Attistibas_programmas_investiciju_plans_2018_2020_gadam.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Bauska.OGREDOME\AppData\Local\Microsoft\Windows\INetCache\Content.Outlook\IB6FNWLJ\Attistibas_progr_2014-2020_Invest_plana_apst_un_groz_att_progr_grozijumi%20__18_06_2020_pielikums_Nr.3.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Att&#299;st&#299;bas%20programmas%20uzraudz&#299;ba%202019\RIP_aizpildits_septembris\OKC\IP_2019__OKC_.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prioritate"/>
      <sheetName val="2_prioritate"/>
      <sheetName val="3_prioritate"/>
      <sheetName val="4_prioritate"/>
      <sheetName val="5_prioritate"/>
      <sheetName val="6_prioritate"/>
      <sheetName val="7_prioritate"/>
      <sheetName val="Kopa finanses"/>
      <sheetName val="Lapa1"/>
    </sheetNames>
    <sheetDataSet>
      <sheetData sheetId="0">
        <row r="4">
          <cell r="A4" t="str">
            <v>1. ilgtermiņa prioritāte - VESELĪGA UN SOCIĀLI ATBALSTĪTA SABIEDRĪBA</v>
          </cell>
        </row>
        <row r="25">
          <cell r="B25">
            <v>8</v>
          </cell>
        </row>
      </sheetData>
      <sheetData sheetId="1">
        <row r="7">
          <cell r="A7" t="str">
            <v>2. ilgtermiņa prioritāte - DAUDZVEIDĪGA UN INOVATĪVA EKONOMIKA</v>
          </cell>
        </row>
      </sheetData>
      <sheetData sheetId="2">
        <row r="7">
          <cell r="A7" t="str">
            <v>3. ilgtermiņa prioritāte - VIDI SAUDZĒJOŠA INFRASTRUKTŪRA</v>
          </cell>
        </row>
        <row r="174">
          <cell r="B174">
            <v>131</v>
          </cell>
        </row>
      </sheetData>
      <sheetData sheetId="3">
        <row r="7">
          <cell r="A7" t="str">
            <v>4. ilgtermiņa prioritāte - KONKURĒTSPĒJĪGA IZGLĪTĪBA UN SPORTS</v>
          </cell>
        </row>
        <row r="252">
          <cell r="B252">
            <v>227</v>
          </cell>
        </row>
      </sheetData>
      <sheetData sheetId="4">
        <row r="7">
          <cell r="A7" t="str">
            <v>5. ilgtermiņa prioritāte - KVALITATĪVA UN PIEEJAMA KULTŪRVIDE</v>
          </cell>
        </row>
        <row r="111">
          <cell r="B111">
            <v>88</v>
          </cell>
        </row>
      </sheetData>
      <sheetData sheetId="5">
        <row r="7">
          <cell r="A7" t="str">
            <v>6. ilgtermiņa prioritāte - ATBILDĪGA DABAS APSAIMNIEKOŠANA</v>
          </cell>
        </row>
      </sheetData>
      <sheetData sheetId="6">
        <row r="7">
          <cell r="A7" t="str">
            <v>7. ilgtermiņa prioritāte -  EFEKTĪVA UN MODERNA PĀRVALDE  </v>
          </cell>
        </row>
        <row r="27">
          <cell r="B27">
            <v>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4_prioritat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_prioritate"/>
      <sheetName val="2_prioritate"/>
      <sheetName val="3_prioritate"/>
      <sheetName val="4_prioritate"/>
      <sheetName val="5_prioritate"/>
      <sheetName val="6_prioritate"/>
      <sheetName val="7_prioritate"/>
      <sheetName val="Kopa finanses"/>
    </sheetNames>
    <sheetDataSet>
      <sheetData sheetId="4">
        <row r="20">
          <cell r="T20" t="str">
            <v>Nē</v>
          </cell>
        </row>
        <row r="21">
          <cell r="T21" t="str">
            <v>Daļēji</v>
          </cell>
          <cell r="U21" t="str">
            <v>Sistēma tiek sakārtota pakāpeniski. Darbs turpināsies arī nākamos gadus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BJ38"/>
  <sheetViews>
    <sheetView zoomScale="70" zoomScaleNormal="70" zoomScalePageLayoutView="0" workbookViewId="0" topLeftCell="D1">
      <selection activeCell="U45" sqref="U45"/>
    </sheetView>
  </sheetViews>
  <sheetFormatPr defaultColWidth="9.140625" defaultRowHeight="15"/>
  <cols>
    <col min="1" max="1" width="5.57421875" style="47" customWidth="1"/>
    <col min="2" max="2" width="42.421875" style="48" customWidth="1"/>
    <col min="3" max="3" width="25.28125" style="5" customWidth="1"/>
    <col min="4" max="4" width="10.140625" style="5" customWidth="1"/>
    <col min="5" max="5" width="14.28125" style="5" customWidth="1"/>
    <col min="6" max="6" width="14.140625" style="49" customWidth="1"/>
    <col min="7" max="7" width="11.28125" style="50" customWidth="1"/>
    <col min="8" max="8" width="11.28125" style="49" customWidth="1"/>
    <col min="9" max="9" width="10.28125" style="49" customWidth="1"/>
    <col min="10" max="10" width="10.140625" style="49" customWidth="1"/>
    <col min="11" max="11" width="9.8515625" style="49" customWidth="1"/>
    <col min="12" max="12" width="10.00390625" style="49" customWidth="1"/>
    <col min="13" max="13" width="9.28125" style="49" customWidth="1"/>
    <col min="14" max="14" width="14.140625" style="49" customWidth="1"/>
    <col min="15" max="15" width="11.28125" style="50" customWidth="1"/>
    <col min="16" max="16" width="11.28125" style="49" customWidth="1"/>
    <col min="17" max="17" width="10.28125" style="49" customWidth="1"/>
    <col min="18" max="18" width="10.140625" style="49" customWidth="1"/>
    <col min="19" max="19" width="9.8515625" style="49" customWidth="1"/>
    <col min="20" max="20" width="10.00390625" style="49" customWidth="1"/>
    <col min="21" max="21" width="9.28125" style="49" customWidth="1"/>
    <col min="22" max="22" width="14.140625" style="49" customWidth="1"/>
    <col min="23" max="23" width="11.28125" style="50" customWidth="1"/>
    <col min="24" max="24" width="11.28125" style="49" customWidth="1"/>
    <col min="25" max="25" width="10.28125" style="49" customWidth="1"/>
    <col min="26" max="26" width="10.140625" style="49" customWidth="1"/>
    <col min="27" max="27" width="9.8515625" style="49" customWidth="1"/>
    <col min="28" max="28" width="10.00390625" style="49" customWidth="1"/>
    <col min="29" max="29" width="9.28125" style="49" customWidth="1"/>
    <col min="30" max="30" width="11.7109375" style="49" customWidth="1"/>
    <col min="31" max="31" width="35.421875" style="51" customWidth="1"/>
    <col min="32" max="32" width="10.140625" style="52" customWidth="1"/>
    <col min="33" max="33" width="17.421875" style="53" customWidth="1"/>
    <col min="34" max="34" width="11.7109375" style="53" customWidth="1"/>
    <col min="35" max="35" width="23.140625" style="53" customWidth="1"/>
    <col min="36" max="37" width="9.140625" style="4" customWidth="1"/>
    <col min="38" max="41" width="46.421875" style="4" customWidth="1"/>
    <col min="42" max="16384" width="9.140625" style="5" customWidth="1"/>
  </cols>
  <sheetData>
    <row r="1" spans="1:35" ht="12.75">
      <c r="A1" s="536" t="s">
        <v>2043</v>
      </c>
      <c r="B1" s="537"/>
      <c r="C1" s="537"/>
      <c r="D1" s="537"/>
      <c r="E1" s="537"/>
      <c r="F1" s="537"/>
      <c r="G1" s="537"/>
      <c r="H1" s="537"/>
      <c r="I1" s="537"/>
      <c r="J1" s="537"/>
      <c r="K1" s="537"/>
      <c r="L1" s="537"/>
      <c r="M1" s="538"/>
      <c r="N1" s="538"/>
      <c r="O1" s="538"/>
      <c r="P1" s="538"/>
      <c r="Q1" s="538"/>
      <c r="R1" s="538"/>
      <c r="S1" s="538"/>
      <c r="T1" s="538"/>
      <c r="U1" s="538"/>
      <c r="V1" s="538"/>
      <c r="W1" s="538"/>
      <c r="X1" s="538"/>
      <c r="Y1" s="538"/>
      <c r="Z1" s="538"/>
      <c r="AA1" s="538"/>
      <c r="AB1" s="538"/>
      <c r="AC1" s="538"/>
      <c r="AD1" s="538"/>
      <c r="AE1" s="538"/>
      <c r="AF1" s="538"/>
      <c r="AG1" s="538"/>
      <c r="AH1" s="538"/>
      <c r="AI1" s="538"/>
    </row>
    <row r="2" spans="1:41" s="2" customFormat="1" ht="99" customHeight="1">
      <c r="A2" s="538"/>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4"/>
      <c r="AK2" s="1"/>
      <c r="AL2" s="1"/>
      <c r="AM2" s="1"/>
      <c r="AN2" s="1"/>
      <c r="AO2" s="1"/>
    </row>
    <row r="3" spans="1:36" ht="53.25" customHeight="1">
      <c r="A3" s="539" t="s">
        <v>2044</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40"/>
      <c r="AG3" s="540"/>
      <c r="AH3" s="540"/>
      <c r="AI3" s="540"/>
      <c r="AJ3" s="1"/>
    </row>
    <row r="4" spans="1:35" ht="15">
      <c r="A4" s="516" t="s">
        <v>2</v>
      </c>
      <c r="B4" s="517"/>
      <c r="C4" s="517"/>
      <c r="D4" s="517"/>
      <c r="E4" s="517"/>
      <c r="F4" s="517"/>
      <c r="G4" s="517"/>
      <c r="H4" s="517"/>
      <c r="I4" s="517"/>
      <c r="J4" s="517"/>
      <c r="K4" s="517"/>
      <c r="L4" s="517"/>
      <c r="M4" s="517"/>
      <c r="N4" s="517"/>
      <c r="O4" s="517"/>
      <c r="P4" s="517"/>
      <c r="Q4" s="517"/>
      <c r="R4" s="517"/>
      <c r="S4" s="517"/>
      <c r="T4" s="517"/>
      <c r="U4" s="517"/>
      <c r="V4" s="517"/>
      <c r="W4" s="517"/>
      <c r="X4" s="517"/>
      <c r="Y4" s="517"/>
      <c r="Z4" s="517"/>
      <c r="AA4" s="517"/>
      <c r="AB4" s="517"/>
      <c r="AC4" s="517"/>
      <c r="AD4" s="517"/>
      <c r="AE4" s="517"/>
      <c r="AF4" s="144"/>
      <c r="AG4" s="144"/>
      <c r="AH4" s="144"/>
      <c r="AI4" s="143"/>
    </row>
    <row r="5" spans="1:35" ht="12.75" customHeight="1">
      <c r="A5" s="511" t="s">
        <v>3</v>
      </c>
      <c r="B5" s="512" t="s">
        <v>4</v>
      </c>
      <c r="C5" s="513" t="s">
        <v>5</v>
      </c>
      <c r="D5" s="513" t="s">
        <v>6</v>
      </c>
      <c r="E5" s="520" t="s">
        <v>7</v>
      </c>
      <c r="F5" s="523">
        <v>2018</v>
      </c>
      <c r="G5" s="524"/>
      <c r="H5" s="524"/>
      <c r="I5" s="524"/>
      <c r="J5" s="524"/>
      <c r="K5" s="524"/>
      <c r="L5" s="525"/>
      <c r="M5" s="526"/>
      <c r="N5" s="523">
        <v>2019</v>
      </c>
      <c r="O5" s="524"/>
      <c r="P5" s="524"/>
      <c r="Q5" s="524"/>
      <c r="R5" s="524"/>
      <c r="S5" s="524"/>
      <c r="T5" s="525"/>
      <c r="U5" s="526"/>
      <c r="V5" s="523">
        <v>2020</v>
      </c>
      <c r="W5" s="524"/>
      <c r="X5" s="524"/>
      <c r="Y5" s="524"/>
      <c r="Z5" s="524"/>
      <c r="AA5" s="524"/>
      <c r="AB5" s="525"/>
      <c r="AC5" s="526"/>
      <c r="AD5" s="541" t="s">
        <v>8</v>
      </c>
      <c r="AE5" s="527" t="s">
        <v>9</v>
      </c>
      <c r="AF5" s="530" t="s">
        <v>10</v>
      </c>
      <c r="AG5" s="544" t="s">
        <v>11</v>
      </c>
      <c r="AH5" s="547" t="s">
        <v>12</v>
      </c>
      <c r="AI5" s="547" t="s">
        <v>13</v>
      </c>
    </row>
    <row r="6" spans="1:35" ht="12.75">
      <c r="A6" s="511"/>
      <c r="B6" s="512"/>
      <c r="C6" s="514"/>
      <c r="D6" s="514"/>
      <c r="E6" s="521"/>
      <c r="F6" s="533" t="s">
        <v>14</v>
      </c>
      <c r="G6" s="512"/>
      <c r="H6" s="512"/>
      <c r="I6" s="512"/>
      <c r="J6" s="512"/>
      <c r="K6" s="512"/>
      <c r="L6" s="534"/>
      <c r="M6" s="535"/>
      <c r="N6" s="533" t="s">
        <v>14</v>
      </c>
      <c r="O6" s="512"/>
      <c r="P6" s="512"/>
      <c r="Q6" s="512"/>
      <c r="R6" s="512"/>
      <c r="S6" s="512"/>
      <c r="T6" s="534"/>
      <c r="U6" s="535"/>
      <c r="V6" s="533" t="s">
        <v>14</v>
      </c>
      <c r="W6" s="512"/>
      <c r="X6" s="512"/>
      <c r="Y6" s="512"/>
      <c r="Z6" s="512"/>
      <c r="AA6" s="512"/>
      <c r="AB6" s="534"/>
      <c r="AC6" s="535"/>
      <c r="AD6" s="542"/>
      <c r="AE6" s="528"/>
      <c r="AF6" s="531"/>
      <c r="AG6" s="545"/>
      <c r="AH6" s="548"/>
      <c r="AI6" s="548"/>
    </row>
    <row r="7" spans="1:35" ht="12.75" customHeight="1">
      <c r="A7" s="511"/>
      <c r="B7" s="512"/>
      <c r="C7" s="514"/>
      <c r="D7" s="514"/>
      <c r="E7" s="521"/>
      <c r="F7" s="506" t="s">
        <v>15</v>
      </c>
      <c r="G7" s="507" t="s">
        <v>16</v>
      </c>
      <c r="H7" s="508" t="s">
        <v>17</v>
      </c>
      <c r="I7" s="509" t="s">
        <v>18</v>
      </c>
      <c r="J7" s="508" t="s">
        <v>19</v>
      </c>
      <c r="K7" s="509" t="s">
        <v>20</v>
      </c>
      <c r="L7" s="509" t="s">
        <v>21</v>
      </c>
      <c r="M7" s="518" t="s">
        <v>22</v>
      </c>
      <c r="N7" s="506" t="s">
        <v>15</v>
      </c>
      <c r="O7" s="507" t="s">
        <v>16</v>
      </c>
      <c r="P7" s="508" t="s">
        <v>17</v>
      </c>
      <c r="Q7" s="509" t="s">
        <v>18</v>
      </c>
      <c r="R7" s="508" t="s">
        <v>19</v>
      </c>
      <c r="S7" s="509" t="s">
        <v>20</v>
      </c>
      <c r="T7" s="509" t="s">
        <v>21</v>
      </c>
      <c r="U7" s="518" t="s">
        <v>22</v>
      </c>
      <c r="V7" s="506" t="s">
        <v>15</v>
      </c>
      <c r="W7" s="507" t="s">
        <v>16</v>
      </c>
      <c r="X7" s="508" t="s">
        <v>17</v>
      </c>
      <c r="Y7" s="509" t="s">
        <v>18</v>
      </c>
      <c r="Z7" s="508" t="s">
        <v>19</v>
      </c>
      <c r="AA7" s="509" t="s">
        <v>20</v>
      </c>
      <c r="AB7" s="509" t="s">
        <v>21</v>
      </c>
      <c r="AC7" s="518" t="s">
        <v>22</v>
      </c>
      <c r="AD7" s="542"/>
      <c r="AE7" s="528"/>
      <c r="AF7" s="531"/>
      <c r="AG7" s="545"/>
      <c r="AH7" s="548"/>
      <c r="AI7" s="548"/>
    </row>
    <row r="8" spans="1:35" ht="81.75" customHeight="1">
      <c r="A8" s="511"/>
      <c r="B8" s="512"/>
      <c r="C8" s="515"/>
      <c r="D8" s="515"/>
      <c r="E8" s="522"/>
      <c r="F8" s="506"/>
      <c r="G8" s="507"/>
      <c r="H8" s="508"/>
      <c r="I8" s="510"/>
      <c r="J8" s="508"/>
      <c r="K8" s="510"/>
      <c r="L8" s="510"/>
      <c r="M8" s="519"/>
      <c r="N8" s="506"/>
      <c r="O8" s="507"/>
      <c r="P8" s="508"/>
      <c r="Q8" s="510"/>
      <c r="R8" s="508"/>
      <c r="S8" s="510"/>
      <c r="T8" s="510"/>
      <c r="U8" s="519"/>
      <c r="V8" s="506"/>
      <c r="W8" s="507"/>
      <c r="X8" s="508"/>
      <c r="Y8" s="510"/>
      <c r="Z8" s="508"/>
      <c r="AA8" s="510"/>
      <c r="AB8" s="510"/>
      <c r="AC8" s="519"/>
      <c r="AD8" s="543"/>
      <c r="AE8" s="529"/>
      <c r="AF8" s="532"/>
      <c r="AG8" s="546"/>
      <c r="AH8" s="549"/>
      <c r="AI8" s="549"/>
    </row>
    <row r="9" spans="1:62" s="14" customFormat="1" ht="12.75">
      <c r="A9" s="505" t="s">
        <v>23</v>
      </c>
      <c r="B9" s="505"/>
      <c r="C9" s="8"/>
      <c r="D9" s="8"/>
      <c r="E9" s="9"/>
      <c r="F9" s="10">
        <f>F10+F12+F17+F21</f>
        <v>1691242.87</v>
      </c>
      <c r="G9" s="10">
        <f>G10+G12+G17+G21</f>
        <v>1797212.87</v>
      </c>
      <c r="H9" s="10">
        <f>H10+H12+H17+H21</f>
        <v>115860</v>
      </c>
      <c r="I9" s="11"/>
      <c r="J9" s="10">
        <f>J10+J12+J17+J21</f>
        <v>0</v>
      </c>
      <c r="K9" s="10">
        <f>K10+K12+K17+K21</f>
        <v>0</v>
      </c>
      <c r="L9" s="11"/>
      <c r="M9" s="10">
        <f>M10+M12+M17+M21</f>
        <v>3604315.74</v>
      </c>
      <c r="N9" s="10">
        <f>N10+N12+N17+N21</f>
        <v>298973</v>
      </c>
      <c r="O9" s="10">
        <f>O10+O12+O17+O21</f>
        <v>2513749</v>
      </c>
      <c r="P9" s="10">
        <f>P10+P12+P17+P21</f>
        <v>173790</v>
      </c>
      <c r="Q9" s="11"/>
      <c r="R9" s="10">
        <f>R10+R12+R17+R21</f>
        <v>0</v>
      </c>
      <c r="S9" s="10">
        <f>S10+S12+S17+S21</f>
        <v>0</v>
      </c>
      <c r="T9" s="11"/>
      <c r="U9" s="10">
        <f>U10+U12+U17+U21</f>
        <v>2986512</v>
      </c>
      <c r="V9" s="10">
        <f>V10+V12+V17+V21</f>
        <v>149988</v>
      </c>
      <c r="W9" s="10">
        <f>W10+W12+W17+W21</f>
        <v>62900</v>
      </c>
      <c r="X9" s="10">
        <f>X10+X12+X17+X21</f>
        <v>58932</v>
      </c>
      <c r="Y9" s="11"/>
      <c r="Z9" s="10">
        <f>Z10+Z12+Z17+Z21</f>
        <v>0</v>
      </c>
      <c r="AA9" s="10">
        <f>AA10+AA12+AA17+AA21</f>
        <v>0</v>
      </c>
      <c r="AB9" s="11"/>
      <c r="AC9" s="10">
        <f>AC10+AC12+AC17+AC21</f>
        <v>271820</v>
      </c>
      <c r="AD9" s="10">
        <f>AD10+AD12+AD17+AD21</f>
        <v>6862647.74</v>
      </c>
      <c r="AE9" s="12"/>
      <c r="AF9" s="13"/>
      <c r="AG9" s="340"/>
      <c r="AH9" s="340"/>
      <c r="AI9" s="340"/>
      <c r="AJ9" s="4"/>
      <c r="AK9" s="4"/>
      <c r="AP9" s="5"/>
      <c r="AQ9" s="5"/>
      <c r="AR9" s="5"/>
      <c r="AS9" s="5"/>
      <c r="AT9" s="5"/>
      <c r="AU9" s="5"/>
      <c r="AV9" s="5"/>
      <c r="AW9" s="5"/>
      <c r="AX9" s="5"/>
      <c r="AY9" s="5"/>
      <c r="AZ9" s="5"/>
      <c r="BA9" s="5"/>
      <c r="BB9" s="5"/>
      <c r="BC9" s="5"/>
      <c r="BD9" s="5"/>
      <c r="BE9" s="5"/>
      <c r="BF9" s="5"/>
      <c r="BG9" s="5"/>
      <c r="BH9" s="5"/>
      <c r="BI9" s="5"/>
      <c r="BJ9" s="5"/>
    </row>
    <row r="10" spans="1:62" s="14" customFormat="1" ht="24">
      <c r="A10" s="15"/>
      <c r="B10" s="16" t="s">
        <v>24</v>
      </c>
      <c r="C10" s="17"/>
      <c r="D10" s="17"/>
      <c r="E10" s="18"/>
      <c r="F10" s="19">
        <f>SUM(F11:F11)</f>
        <v>1691242.87</v>
      </c>
      <c r="G10" s="19">
        <f>SUM(G11:G11)</f>
        <v>1797212.87</v>
      </c>
      <c r="H10" s="19">
        <f>SUM(H11:H11)</f>
        <v>115860</v>
      </c>
      <c r="I10" s="20"/>
      <c r="J10" s="19">
        <f>SUM(J11:J11)</f>
        <v>0</v>
      </c>
      <c r="K10" s="19">
        <f>SUM(K11:K11)</f>
        <v>0</v>
      </c>
      <c r="L10" s="20"/>
      <c r="M10" s="19">
        <f>SUM(M11:M11)</f>
        <v>3604315.74</v>
      </c>
      <c r="N10" s="19">
        <f>SUM(N11:N11)</f>
        <v>113763</v>
      </c>
      <c r="O10" s="19">
        <f>SUM(O11:O11)</f>
        <v>2513749</v>
      </c>
      <c r="P10" s="19">
        <f>SUM(P11:P11)</f>
        <v>173790</v>
      </c>
      <c r="Q10" s="20"/>
      <c r="R10" s="19">
        <f>SUM(R11:R11)</f>
        <v>0</v>
      </c>
      <c r="S10" s="19">
        <f>SUM(S11:S11)</f>
        <v>0</v>
      </c>
      <c r="T10" s="20"/>
      <c r="U10" s="19">
        <f>SUM(U11:U11)</f>
        <v>2801302</v>
      </c>
      <c r="V10" s="19">
        <f>SUM(V11:V11)</f>
        <v>0</v>
      </c>
      <c r="W10" s="19">
        <f>SUM(W11:W11)</f>
        <v>0</v>
      </c>
      <c r="X10" s="19">
        <f>SUM(X11:X11)</f>
        <v>0</v>
      </c>
      <c r="Y10" s="20"/>
      <c r="Z10" s="19">
        <f>SUM(Z11:Z11)</f>
        <v>0</v>
      </c>
      <c r="AA10" s="19">
        <f>SUM(AA11:AA11)</f>
        <v>0</v>
      </c>
      <c r="AB10" s="20"/>
      <c r="AC10" s="19">
        <f>SUM(AC11:AC11)</f>
        <v>0</v>
      </c>
      <c r="AD10" s="19">
        <f>SUM(AD11:AD11)</f>
        <v>6405617.74</v>
      </c>
      <c r="AE10" s="21"/>
      <c r="AF10" s="22"/>
      <c r="AG10" s="23"/>
      <c r="AH10" s="23"/>
      <c r="AI10" s="23"/>
      <c r="AJ10" s="4"/>
      <c r="AK10" s="4"/>
      <c r="AP10" s="5"/>
      <c r="AQ10" s="5"/>
      <c r="AR10" s="5"/>
      <c r="AS10" s="5"/>
      <c r="AT10" s="5"/>
      <c r="AU10" s="5"/>
      <c r="AV10" s="5"/>
      <c r="AW10" s="5"/>
      <c r="AX10" s="5"/>
      <c r="AY10" s="5"/>
      <c r="AZ10" s="5"/>
      <c r="BA10" s="5"/>
      <c r="BB10" s="5"/>
      <c r="BC10" s="5"/>
      <c r="BD10" s="5"/>
      <c r="BE10" s="5"/>
      <c r="BF10" s="5"/>
      <c r="BG10" s="5"/>
      <c r="BH10" s="5"/>
      <c r="BI10" s="5"/>
      <c r="BJ10" s="5"/>
    </row>
    <row r="11" spans="1:41" s="216" customFormat="1" ht="137.25" customHeight="1">
      <c r="A11" s="288" t="s">
        <v>25</v>
      </c>
      <c r="B11" s="246" t="s">
        <v>26</v>
      </c>
      <c r="C11" s="289" t="s">
        <v>27</v>
      </c>
      <c r="D11" s="289" t="s">
        <v>28</v>
      </c>
      <c r="E11" s="290" t="s">
        <v>29</v>
      </c>
      <c r="F11" s="291">
        <v>1691242.87</v>
      </c>
      <c r="G11" s="292">
        <v>1797212.87</v>
      </c>
      <c r="H11" s="293">
        <v>115860</v>
      </c>
      <c r="I11" s="293" t="s">
        <v>30</v>
      </c>
      <c r="J11" s="293">
        <v>0</v>
      </c>
      <c r="K11" s="293"/>
      <c r="L11" s="293"/>
      <c r="M11" s="283">
        <f>F11+G11+H11+J11+K11</f>
        <v>3604315.74</v>
      </c>
      <c r="N11" s="217">
        <f>89406+24357</f>
        <v>113763</v>
      </c>
      <c r="O11" s="217">
        <v>2513749</v>
      </c>
      <c r="P11" s="217">
        <v>173790</v>
      </c>
      <c r="Q11" s="293" t="s">
        <v>30</v>
      </c>
      <c r="R11" s="293"/>
      <c r="S11" s="293"/>
      <c r="T11" s="293"/>
      <c r="U11" s="283">
        <f>N11+O11+P11+R11+S11</f>
        <v>2801302</v>
      </c>
      <c r="V11" s="217"/>
      <c r="W11" s="217"/>
      <c r="X11" s="217"/>
      <c r="Y11" s="293"/>
      <c r="Z11" s="293"/>
      <c r="AA11" s="293"/>
      <c r="AB11" s="293"/>
      <c r="AC11" s="283">
        <f>V11+W11+X11+Z11+AA11</f>
        <v>0</v>
      </c>
      <c r="AD11" s="293">
        <f>AC11+U11+M11</f>
        <v>6405617.74</v>
      </c>
      <c r="AE11" s="294" t="s">
        <v>31</v>
      </c>
      <c r="AF11" s="295" t="s">
        <v>32</v>
      </c>
      <c r="AG11" s="296" t="s">
        <v>33</v>
      </c>
      <c r="AH11" s="461" t="s">
        <v>1842</v>
      </c>
      <c r="AI11" s="462" t="s">
        <v>1843</v>
      </c>
      <c r="AJ11" s="297"/>
      <c r="AK11" s="297"/>
      <c r="AL11" s="297"/>
      <c r="AM11" s="297"/>
      <c r="AN11" s="297"/>
      <c r="AO11" s="297"/>
    </row>
    <row r="12" spans="1:62" s="14" customFormat="1" ht="24">
      <c r="A12" s="15"/>
      <c r="B12" s="16" t="s">
        <v>34</v>
      </c>
      <c r="C12" s="17"/>
      <c r="D12" s="17"/>
      <c r="E12" s="18"/>
      <c r="F12" s="19">
        <f>SUM(F13:F16)</f>
        <v>0</v>
      </c>
      <c r="G12" s="19">
        <f>SUM(G13:G16)</f>
        <v>0</v>
      </c>
      <c r="H12" s="19">
        <f>SUM(H13:H16)</f>
        <v>0</v>
      </c>
      <c r="I12" s="20"/>
      <c r="J12" s="19">
        <f>SUM(J13:J16)</f>
        <v>0</v>
      </c>
      <c r="K12" s="19">
        <f>SUM(K13:K16)</f>
        <v>0</v>
      </c>
      <c r="L12" s="20"/>
      <c r="M12" s="19">
        <f>SUM(M13:M16)</f>
        <v>0</v>
      </c>
      <c r="N12" s="19">
        <f>SUM(N13:N16)</f>
        <v>91210</v>
      </c>
      <c r="O12" s="19">
        <f>SUM(O13:O16)</f>
        <v>0</v>
      </c>
      <c r="P12" s="19">
        <f>SUM(P13:P16)</f>
        <v>0</v>
      </c>
      <c r="Q12" s="20"/>
      <c r="R12" s="19">
        <f>SUM(R13:R16)</f>
        <v>0</v>
      </c>
      <c r="S12" s="19">
        <f>SUM(S13:S16)</f>
        <v>0</v>
      </c>
      <c r="T12" s="20"/>
      <c r="U12" s="19">
        <f>SUM(U13:U16)</f>
        <v>91210</v>
      </c>
      <c r="V12" s="19">
        <f>SUM(V13:V16)</f>
        <v>3000</v>
      </c>
      <c r="W12" s="19">
        <f>SUM(W13:W16)</f>
        <v>0</v>
      </c>
      <c r="X12" s="19">
        <f>SUM(X13:X16)</f>
        <v>0</v>
      </c>
      <c r="Y12" s="20"/>
      <c r="Z12" s="19">
        <f>SUM(Z13:Z16)</f>
        <v>0</v>
      </c>
      <c r="AA12" s="19">
        <f>SUM(AA13:AA16)</f>
        <v>0</v>
      </c>
      <c r="AB12" s="20"/>
      <c r="AC12" s="19">
        <f>SUM(AC13:AC16)</f>
        <v>3000</v>
      </c>
      <c r="AD12" s="19">
        <f>SUM(AD13:AD16)</f>
        <v>94210</v>
      </c>
      <c r="AE12" s="21"/>
      <c r="AF12" s="22"/>
      <c r="AG12" s="23"/>
      <c r="AH12" s="23"/>
      <c r="AI12" s="23"/>
      <c r="AJ12" s="297"/>
      <c r="AK12" s="4"/>
      <c r="AP12" s="5"/>
      <c r="AQ12" s="5"/>
      <c r="AR12" s="5"/>
      <c r="AS12" s="5"/>
      <c r="AT12" s="5"/>
      <c r="AU12" s="5"/>
      <c r="AV12" s="5"/>
      <c r="AW12" s="5"/>
      <c r="AX12" s="5"/>
      <c r="AY12" s="5"/>
      <c r="AZ12" s="5"/>
      <c r="BA12" s="5"/>
      <c r="BB12" s="5"/>
      <c r="BC12" s="5"/>
      <c r="BD12" s="5"/>
      <c r="BE12" s="5"/>
      <c r="BF12" s="5"/>
      <c r="BG12" s="5"/>
      <c r="BH12" s="5"/>
      <c r="BI12" s="5"/>
      <c r="BJ12" s="5"/>
    </row>
    <row r="13" spans="1:41" s="216" customFormat="1" ht="48">
      <c r="A13" s="463" t="s">
        <v>35</v>
      </c>
      <c r="B13" s="246" t="s">
        <v>36</v>
      </c>
      <c r="C13" s="289" t="s">
        <v>37</v>
      </c>
      <c r="D13" s="289" t="s">
        <v>38</v>
      </c>
      <c r="E13" s="299" t="s">
        <v>39</v>
      </c>
      <c r="F13" s="291"/>
      <c r="G13" s="293"/>
      <c r="H13" s="293"/>
      <c r="I13" s="293"/>
      <c r="J13" s="293"/>
      <c r="K13" s="293"/>
      <c r="L13" s="293"/>
      <c r="M13" s="283">
        <f>F13+G13+H13+J13+K13</f>
        <v>0</v>
      </c>
      <c r="N13" s="291">
        <v>50000</v>
      </c>
      <c r="O13" s="293"/>
      <c r="P13" s="293"/>
      <c r="Q13" s="293"/>
      <c r="R13" s="293"/>
      <c r="S13" s="293"/>
      <c r="T13" s="293"/>
      <c r="U13" s="283">
        <f>N13+O13+P13+R13+S13</f>
        <v>50000</v>
      </c>
      <c r="V13" s="291"/>
      <c r="W13" s="293"/>
      <c r="X13" s="293"/>
      <c r="Y13" s="293"/>
      <c r="Z13" s="293"/>
      <c r="AA13" s="293"/>
      <c r="AB13" s="293"/>
      <c r="AC13" s="283">
        <f>V13+W13+X13+Z13+AA13</f>
        <v>0</v>
      </c>
      <c r="AD13" s="293">
        <f>AC13+U13+M13</f>
        <v>50000</v>
      </c>
      <c r="AE13" s="300" t="s">
        <v>40</v>
      </c>
      <c r="AF13" s="300" t="s">
        <v>32</v>
      </c>
      <c r="AG13" s="301" t="s">
        <v>41</v>
      </c>
      <c r="AH13" s="461" t="s">
        <v>1844</v>
      </c>
      <c r="AI13" s="461" t="s">
        <v>1845</v>
      </c>
      <c r="AJ13" s="297"/>
      <c r="AK13" s="297"/>
      <c r="AL13" s="297"/>
      <c r="AM13" s="297"/>
      <c r="AN13" s="297"/>
      <c r="AO13" s="297"/>
    </row>
    <row r="14" spans="1:37" s="230" customFormat="1" ht="48">
      <c r="A14" s="463" t="s">
        <v>42</v>
      </c>
      <c r="B14" s="246" t="s">
        <v>43</v>
      </c>
      <c r="C14" s="289" t="s">
        <v>37</v>
      </c>
      <c r="D14" s="464" t="s">
        <v>0</v>
      </c>
      <c r="E14" s="290" t="s">
        <v>44</v>
      </c>
      <c r="F14" s="291"/>
      <c r="G14" s="293"/>
      <c r="H14" s="293"/>
      <c r="I14" s="293"/>
      <c r="J14" s="293"/>
      <c r="K14" s="293"/>
      <c r="L14" s="293"/>
      <c r="M14" s="283">
        <f aca="true" t="shared" si="0" ref="M14:M22">F14+G14+H14+J14+K14</f>
        <v>0</v>
      </c>
      <c r="N14" s="291">
        <v>13500</v>
      </c>
      <c r="O14" s="293"/>
      <c r="P14" s="293"/>
      <c r="Q14" s="293"/>
      <c r="R14" s="293"/>
      <c r="S14" s="293"/>
      <c r="T14" s="293"/>
      <c r="U14" s="283">
        <f aca="true" t="shared" si="1" ref="U14:U22">N14+O14+P14+R14+S14</f>
        <v>13500</v>
      </c>
      <c r="V14" s="291"/>
      <c r="W14" s="293"/>
      <c r="X14" s="293"/>
      <c r="Y14" s="293"/>
      <c r="Z14" s="293"/>
      <c r="AA14" s="293"/>
      <c r="AB14" s="293"/>
      <c r="AC14" s="283">
        <f aca="true" t="shared" si="2" ref="AC14:AC19">V14+W14+X14+Z14+AA14</f>
        <v>0</v>
      </c>
      <c r="AD14" s="293">
        <f>AC14+U14+M14</f>
        <v>13500</v>
      </c>
      <c r="AE14" s="294" t="s">
        <v>45</v>
      </c>
      <c r="AF14" s="295" t="s">
        <v>32</v>
      </c>
      <c r="AG14" s="296" t="s">
        <v>46</v>
      </c>
      <c r="AH14" s="461" t="s">
        <v>1844</v>
      </c>
      <c r="AI14" s="461" t="s">
        <v>1846</v>
      </c>
      <c r="AJ14" s="297"/>
      <c r="AK14" s="465"/>
    </row>
    <row r="15" spans="1:37" s="230" customFormat="1" ht="60">
      <c r="A15" s="463" t="s">
        <v>47</v>
      </c>
      <c r="B15" s="466" t="s">
        <v>48</v>
      </c>
      <c r="C15" s="296" t="s">
        <v>49</v>
      </c>
      <c r="D15" s="296" t="s">
        <v>38</v>
      </c>
      <c r="E15" s="299" t="s">
        <v>50</v>
      </c>
      <c r="F15" s="467"/>
      <c r="G15" s="468"/>
      <c r="H15" s="468"/>
      <c r="I15" s="468"/>
      <c r="J15" s="468"/>
      <c r="K15" s="468"/>
      <c r="L15" s="468"/>
      <c r="M15" s="283">
        <f t="shared" si="0"/>
        <v>0</v>
      </c>
      <c r="N15" s="467">
        <v>25710</v>
      </c>
      <c r="O15" s="468"/>
      <c r="P15" s="468"/>
      <c r="Q15" s="468"/>
      <c r="R15" s="468"/>
      <c r="S15" s="468"/>
      <c r="T15" s="468"/>
      <c r="U15" s="283">
        <f t="shared" si="1"/>
        <v>25710</v>
      </c>
      <c r="V15" s="467"/>
      <c r="W15" s="468"/>
      <c r="X15" s="468"/>
      <c r="Y15" s="468"/>
      <c r="Z15" s="468"/>
      <c r="AA15" s="468"/>
      <c r="AB15" s="468"/>
      <c r="AC15" s="283">
        <f t="shared" si="2"/>
        <v>0</v>
      </c>
      <c r="AD15" s="293">
        <f>AC15+U15+M15</f>
        <v>25710</v>
      </c>
      <c r="AE15" s="469" t="s">
        <v>51</v>
      </c>
      <c r="AF15" s="295" t="s">
        <v>32</v>
      </c>
      <c r="AG15" s="296" t="s">
        <v>52</v>
      </c>
      <c r="AH15" s="461" t="s">
        <v>1844</v>
      </c>
      <c r="AI15" s="461"/>
      <c r="AJ15" s="465"/>
      <c r="AK15" s="465"/>
    </row>
    <row r="16" spans="1:37" s="230" customFormat="1" ht="84">
      <c r="A16" s="463" t="s">
        <v>53</v>
      </c>
      <c r="B16" s="466" t="s">
        <v>54</v>
      </c>
      <c r="C16" s="289" t="s">
        <v>55</v>
      </c>
      <c r="D16" s="464" t="s">
        <v>0</v>
      </c>
      <c r="E16" s="290" t="s">
        <v>44</v>
      </c>
      <c r="F16" s="291"/>
      <c r="G16" s="291"/>
      <c r="H16" s="291"/>
      <c r="I16" s="293"/>
      <c r="J16" s="291"/>
      <c r="K16" s="291"/>
      <c r="L16" s="293"/>
      <c r="M16" s="283">
        <f t="shared" si="0"/>
        <v>0</v>
      </c>
      <c r="N16" s="291">
        <v>2000</v>
      </c>
      <c r="O16" s="291"/>
      <c r="P16" s="291"/>
      <c r="Q16" s="293"/>
      <c r="R16" s="291"/>
      <c r="S16" s="291"/>
      <c r="T16" s="293"/>
      <c r="U16" s="283">
        <f t="shared" si="1"/>
        <v>2000</v>
      </c>
      <c r="V16" s="291">
        <v>3000</v>
      </c>
      <c r="W16" s="291"/>
      <c r="X16" s="291"/>
      <c r="Y16" s="293"/>
      <c r="Z16" s="291"/>
      <c r="AA16" s="291"/>
      <c r="AB16" s="293"/>
      <c r="AC16" s="283">
        <f t="shared" si="2"/>
        <v>3000</v>
      </c>
      <c r="AD16" s="293">
        <f>AC16+U16+M16</f>
        <v>5000</v>
      </c>
      <c r="AE16" s="294" t="s">
        <v>56</v>
      </c>
      <c r="AF16" s="295" t="s">
        <v>57</v>
      </c>
      <c r="AG16" s="296" t="s">
        <v>46</v>
      </c>
      <c r="AH16" s="461" t="s">
        <v>1844</v>
      </c>
      <c r="AI16" s="461" t="s">
        <v>1846</v>
      </c>
      <c r="AJ16" s="465"/>
      <c r="AK16" s="465"/>
    </row>
    <row r="17" spans="1:62" s="14" customFormat="1" ht="12.75">
      <c r="A17" s="15"/>
      <c r="B17" s="16" t="s">
        <v>58</v>
      </c>
      <c r="C17" s="17"/>
      <c r="D17" s="17"/>
      <c r="E17" s="18"/>
      <c r="F17" s="19">
        <f>SUM(F18:F20)</f>
        <v>0</v>
      </c>
      <c r="G17" s="19">
        <f>SUM(G18:G20)</f>
        <v>0</v>
      </c>
      <c r="H17" s="19">
        <f>SUM(H18:H20)</f>
        <v>0</v>
      </c>
      <c r="I17" s="20"/>
      <c r="J17" s="19">
        <f>SUM(J18:J20)</f>
        <v>0</v>
      </c>
      <c r="K17" s="19">
        <f>SUM(K18:K20)</f>
        <v>0</v>
      </c>
      <c r="L17" s="20"/>
      <c r="M17" s="19">
        <f>SUM(M18:M20)</f>
        <v>0</v>
      </c>
      <c r="N17" s="19">
        <f>SUM(N18:N20)</f>
        <v>94000</v>
      </c>
      <c r="O17" s="19">
        <f>SUM(O18:O20)</f>
        <v>0</v>
      </c>
      <c r="P17" s="19">
        <f>SUM(P18:P20)</f>
        <v>0</v>
      </c>
      <c r="Q17" s="20"/>
      <c r="R17" s="19">
        <f>SUM(R18:R20)</f>
        <v>0</v>
      </c>
      <c r="S17" s="19">
        <f>SUM(S18:S20)</f>
        <v>0</v>
      </c>
      <c r="T17" s="20"/>
      <c r="U17" s="19">
        <f>SUM(U18:U20)</f>
        <v>94000</v>
      </c>
      <c r="V17" s="19">
        <f>SUM(V18:V20)</f>
        <v>146988</v>
      </c>
      <c r="W17" s="19">
        <f>SUM(W18:W20)</f>
        <v>62900</v>
      </c>
      <c r="X17" s="19">
        <f>SUM(X18:X20)</f>
        <v>58932</v>
      </c>
      <c r="Y17" s="20"/>
      <c r="Z17" s="19">
        <f>SUM(Z18:Z20)</f>
        <v>0</v>
      </c>
      <c r="AA17" s="19">
        <f>SUM(AA18:AA20)</f>
        <v>0</v>
      </c>
      <c r="AB17" s="20"/>
      <c r="AC17" s="19">
        <f>SUM(AC18:AC20)</f>
        <v>268820</v>
      </c>
      <c r="AD17" s="19">
        <f>SUM(AD18:AD20)</f>
        <v>362820</v>
      </c>
      <c r="AE17" s="21"/>
      <c r="AF17" s="284"/>
      <c r="AG17" s="23"/>
      <c r="AH17" s="23"/>
      <c r="AI17" s="23"/>
      <c r="AJ17" s="35"/>
      <c r="AK17" s="4"/>
      <c r="AP17" s="5"/>
      <c r="AQ17" s="5"/>
      <c r="AR17" s="5"/>
      <c r="AS17" s="5"/>
      <c r="AT17" s="5"/>
      <c r="AU17" s="5"/>
      <c r="AV17" s="5"/>
      <c r="AW17" s="5"/>
      <c r="AX17" s="5"/>
      <c r="AY17" s="5"/>
      <c r="AZ17" s="5"/>
      <c r="BA17" s="5"/>
      <c r="BB17" s="5"/>
      <c r="BC17" s="5"/>
      <c r="BD17" s="5"/>
      <c r="BE17" s="5"/>
      <c r="BF17" s="5"/>
      <c r="BG17" s="5"/>
      <c r="BH17" s="5"/>
      <c r="BI17" s="5"/>
      <c r="BJ17" s="5"/>
    </row>
    <row r="18" spans="1:41" s="216" customFormat="1" ht="36">
      <c r="A18" s="298" t="s">
        <v>59</v>
      </c>
      <c r="B18" s="246" t="s">
        <v>60</v>
      </c>
      <c r="C18" s="289" t="s">
        <v>61</v>
      </c>
      <c r="D18" s="289" t="s">
        <v>38</v>
      </c>
      <c r="E18" s="299" t="s">
        <v>62</v>
      </c>
      <c r="F18" s="291"/>
      <c r="G18" s="291"/>
      <c r="H18" s="291"/>
      <c r="I18" s="293"/>
      <c r="J18" s="291"/>
      <c r="K18" s="291"/>
      <c r="L18" s="293"/>
      <c r="M18" s="283">
        <f t="shared" si="0"/>
        <v>0</v>
      </c>
      <c r="N18" s="467">
        <v>88000</v>
      </c>
      <c r="O18" s="291"/>
      <c r="P18" s="291"/>
      <c r="Q18" s="293"/>
      <c r="R18" s="291"/>
      <c r="S18" s="291"/>
      <c r="T18" s="293"/>
      <c r="U18" s="283">
        <f t="shared" si="1"/>
        <v>88000</v>
      </c>
      <c r="V18" s="467"/>
      <c r="W18" s="291"/>
      <c r="X18" s="291"/>
      <c r="Y18" s="293"/>
      <c r="Z18" s="291"/>
      <c r="AA18" s="291"/>
      <c r="AB18" s="293"/>
      <c r="AC18" s="283">
        <f t="shared" si="2"/>
        <v>0</v>
      </c>
      <c r="AD18" s="293">
        <f>AC18+U18+M18</f>
        <v>88000</v>
      </c>
      <c r="AE18" s="294" t="s">
        <v>63</v>
      </c>
      <c r="AF18" s="295" t="s">
        <v>64</v>
      </c>
      <c r="AG18" s="296" t="s">
        <v>65</v>
      </c>
      <c r="AH18" s="461"/>
      <c r="AI18" s="461"/>
      <c r="AJ18" s="297"/>
      <c r="AK18" s="297"/>
      <c r="AL18" s="297"/>
      <c r="AM18" s="297"/>
      <c r="AN18" s="297"/>
      <c r="AO18" s="297"/>
    </row>
    <row r="19" spans="1:41" s="230" customFormat="1" ht="48">
      <c r="A19" s="298" t="s">
        <v>66</v>
      </c>
      <c r="B19" s="466" t="s">
        <v>67</v>
      </c>
      <c r="C19" s="296" t="s">
        <v>61</v>
      </c>
      <c r="D19" s="289" t="s">
        <v>38</v>
      </c>
      <c r="E19" s="470" t="s">
        <v>68</v>
      </c>
      <c r="F19" s="467"/>
      <c r="G19" s="468"/>
      <c r="H19" s="468"/>
      <c r="I19" s="468"/>
      <c r="J19" s="468"/>
      <c r="K19" s="468"/>
      <c r="L19" s="468"/>
      <c r="M19" s="283">
        <f>F19+G19+H19+J19+K19</f>
        <v>0</v>
      </c>
      <c r="N19" s="467">
        <v>6000</v>
      </c>
      <c r="O19" s="468"/>
      <c r="P19" s="468"/>
      <c r="Q19" s="468"/>
      <c r="R19" s="468"/>
      <c r="S19" s="468"/>
      <c r="T19" s="468"/>
      <c r="U19" s="283">
        <f t="shared" si="1"/>
        <v>6000</v>
      </c>
      <c r="V19" s="467"/>
      <c r="W19" s="468"/>
      <c r="X19" s="468"/>
      <c r="Y19" s="468"/>
      <c r="Z19" s="468"/>
      <c r="AA19" s="468"/>
      <c r="AB19" s="468"/>
      <c r="AC19" s="283">
        <f t="shared" si="2"/>
        <v>0</v>
      </c>
      <c r="AD19" s="293">
        <f>AC19+U19+M19</f>
        <v>6000</v>
      </c>
      <c r="AE19" s="469" t="s">
        <v>69</v>
      </c>
      <c r="AF19" s="295">
        <v>2019</v>
      </c>
      <c r="AG19" s="296" t="s">
        <v>70</v>
      </c>
      <c r="AH19" s="461" t="s">
        <v>1844</v>
      </c>
      <c r="AI19" s="461" t="s">
        <v>1847</v>
      </c>
      <c r="AJ19" s="297"/>
      <c r="AK19" s="465"/>
      <c r="AL19" s="465"/>
      <c r="AM19" s="465"/>
      <c r="AN19" s="465"/>
      <c r="AO19" s="465"/>
    </row>
    <row r="20" spans="1:41" s="207" customFormat="1" ht="36">
      <c r="A20" s="298" t="s">
        <v>71</v>
      </c>
      <c r="B20" s="246" t="s">
        <v>72</v>
      </c>
      <c r="C20" s="289" t="s">
        <v>61</v>
      </c>
      <c r="D20" s="289" t="s">
        <v>28</v>
      </c>
      <c r="E20" s="299" t="s">
        <v>62</v>
      </c>
      <c r="F20" s="291">
        <v>0</v>
      </c>
      <c r="G20" s="293"/>
      <c r="H20" s="293"/>
      <c r="I20" s="293"/>
      <c r="J20" s="293"/>
      <c r="K20" s="293"/>
      <c r="L20" s="293"/>
      <c r="M20" s="283">
        <f t="shared" si="0"/>
        <v>0</v>
      </c>
      <c r="N20" s="291"/>
      <c r="O20" s="293">
        <v>0</v>
      </c>
      <c r="P20" s="293"/>
      <c r="Q20" s="293"/>
      <c r="R20" s="293"/>
      <c r="S20" s="293"/>
      <c r="T20" s="293"/>
      <c r="U20" s="283">
        <f t="shared" si="1"/>
        <v>0</v>
      </c>
      <c r="V20" s="293">
        <v>146988</v>
      </c>
      <c r="W20" s="293">
        <v>62900</v>
      </c>
      <c r="X20" s="293">
        <v>58932</v>
      </c>
      <c r="Y20" s="293"/>
      <c r="Z20" s="293"/>
      <c r="AA20" s="293"/>
      <c r="AB20" s="293"/>
      <c r="AC20" s="283">
        <f>V20+W20+X20+Z20+AA20</f>
        <v>268820</v>
      </c>
      <c r="AD20" s="293">
        <f>AC20+U20+M20</f>
        <v>268820</v>
      </c>
      <c r="AE20" s="300" t="s">
        <v>73</v>
      </c>
      <c r="AF20" s="300" t="s">
        <v>74</v>
      </c>
      <c r="AG20" s="301" t="s">
        <v>75</v>
      </c>
      <c r="AH20" s="471" t="s">
        <v>1844</v>
      </c>
      <c r="AI20" s="471" t="s">
        <v>2041</v>
      </c>
      <c r="AJ20" s="465"/>
      <c r="AK20" s="302"/>
      <c r="AL20" s="302"/>
      <c r="AM20" s="302"/>
      <c r="AN20" s="302"/>
      <c r="AO20" s="302"/>
    </row>
    <row r="21" spans="1:62" s="14" customFormat="1" ht="24">
      <c r="A21" s="15"/>
      <c r="B21" s="16" t="s">
        <v>76</v>
      </c>
      <c r="C21" s="17"/>
      <c r="D21" s="17"/>
      <c r="E21" s="18"/>
      <c r="F21" s="19">
        <f>SUM(F22:F22)</f>
        <v>0</v>
      </c>
      <c r="G21" s="19">
        <f>SUM(G22:G22)</f>
        <v>0</v>
      </c>
      <c r="H21" s="19">
        <f>SUM(H22:H22)</f>
        <v>0</v>
      </c>
      <c r="I21" s="20"/>
      <c r="J21" s="19">
        <f>SUM(J22:J22)</f>
        <v>0</v>
      </c>
      <c r="K21" s="19">
        <f>SUM(K22:K22)</f>
        <v>0</v>
      </c>
      <c r="L21" s="20"/>
      <c r="M21" s="19">
        <f>SUM(M22:M22)</f>
        <v>0</v>
      </c>
      <c r="N21" s="19">
        <f>SUM(N22:N22)</f>
        <v>0</v>
      </c>
      <c r="O21" s="19">
        <f>SUM(O22:O22)</f>
        <v>0</v>
      </c>
      <c r="P21" s="19">
        <f>SUM(P22:P22)</f>
        <v>0</v>
      </c>
      <c r="Q21" s="20"/>
      <c r="R21" s="19">
        <f>SUM(R22:R22)</f>
        <v>0</v>
      </c>
      <c r="S21" s="19">
        <f>SUM(S22:S22)</f>
        <v>0</v>
      </c>
      <c r="T21" s="20"/>
      <c r="U21" s="19">
        <f>SUM(U22:U22)</f>
        <v>0</v>
      </c>
      <c r="V21" s="19">
        <f>SUM(V22:V22)</f>
        <v>0</v>
      </c>
      <c r="W21" s="19">
        <f>SUM(W22:W22)</f>
        <v>0</v>
      </c>
      <c r="X21" s="19">
        <f>SUM(X22:X22)</f>
        <v>0</v>
      </c>
      <c r="Y21" s="20"/>
      <c r="Z21" s="19">
        <f>SUM(Z22:Z22)</f>
        <v>0</v>
      </c>
      <c r="AA21" s="19">
        <f>SUM(AA22:AA22)</f>
        <v>0</v>
      </c>
      <c r="AB21" s="20"/>
      <c r="AC21" s="19">
        <f>SUM(AC22:AC22)</f>
        <v>0</v>
      </c>
      <c r="AD21" s="19">
        <f>SUM(AD22:AD22)</f>
        <v>0</v>
      </c>
      <c r="AE21" s="21"/>
      <c r="AF21" s="22"/>
      <c r="AG21" s="23"/>
      <c r="AH21" s="23"/>
      <c r="AI21" s="23"/>
      <c r="AJ21" s="302"/>
      <c r="AK21" s="4"/>
      <c r="AL21" s="4"/>
      <c r="AM21" s="4"/>
      <c r="AN21" s="4"/>
      <c r="AO21" s="4"/>
      <c r="AP21" s="5"/>
      <c r="AQ21" s="5"/>
      <c r="AR21" s="5"/>
      <c r="AS21" s="5"/>
      <c r="AT21" s="5"/>
      <c r="AU21" s="5"/>
      <c r="AV21" s="5"/>
      <c r="AW21" s="5"/>
      <c r="AX21" s="5"/>
      <c r="AY21" s="5"/>
      <c r="AZ21" s="5"/>
      <c r="BA21" s="5"/>
      <c r="BB21" s="5"/>
      <c r="BC21" s="5"/>
      <c r="BD21" s="5"/>
      <c r="BE21" s="5"/>
      <c r="BF21" s="5"/>
      <c r="BG21" s="5"/>
      <c r="BH21" s="5"/>
      <c r="BI21" s="5"/>
      <c r="BJ21" s="5"/>
    </row>
    <row r="22" spans="1:35" ht="12.75">
      <c r="A22" s="33" t="s">
        <v>77</v>
      </c>
      <c r="B22" s="24"/>
      <c r="C22" s="25"/>
      <c r="D22" s="25"/>
      <c r="E22" s="34"/>
      <c r="F22" s="26"/>
      <c r="G22" s="27"/>
      <c r="H22" s="27"/>
      <c r="I22" s="27"/>
      <c r="J22" s="27"/>
      <c r="K22" s="27"/>
      <c r="L22" s="27"/>
      <c r="M22" s="283">
        <f t="shared" si="0"/>
        <v>0</v>
      </c>
      <c r="N22" s="26"/>
      <c r="O22" s="27"/>
      <c r="P22" s="27"/>
      <c r="Q22" s="27"/>
      <c r="R22" s="27"/>
      <c r="S22" s="27"/>
      <c r="T22" s="27"/>
      <c r="U22" s="283">
        <f t="shared" si="1"/>
        <v>0</v>
      </c>
      <c r="V22" s="26"/>
      <c r="W22" s="27"/>
      <c r="X22" s="27"/>
      <c r="Y22" s="27"/>
      <c r="Z22" s="27"/>
      <c r="AA22" s="27"/>
      <c r="AB22" s="27"/>
      <c r="AC22" s="28">
        <f>V22+X22+Z22+AA22</f>
        <v>0</v>
      </c>
      <c r="AD22" s="29">
        <f>AC22+U22+M22</f>
        <v>0</v>
      </c>
      <c r="AE22" s="30"/>
      <c r="AF22" s="31"/>
      <c r="AG22" s="32"/>
      <c r="AH22" s="32"/>
      <c r="AI22" s="32"/>
    </row>
    <row r="23" spans="1:35" ht="12.75">
      <c r="A23" s="39"/>
      <c r="B23" s="40"/>
      <c r="C23" s="41"/>
      <c r="D23" s="41"/>
      <c r="E23" s="41"/>
      <c r="F23" s="42"/>
      <c r="G23" s="43"/>
      <c r="H23" s="42"/>
      <c r="I23" s="42"/>
      <c r="J23" s="42"/>
      <c r="K23" s="42"/>
      <c r="L23" s="42"/>
      <c r="M23" s="42"/>
      <c r="N23" s="42"/>
      <c r="O23" s="43"/>
      <c r="P23" s="42"/>
      <c r="Q23" s="42"/>
      <c r="R23" s="42"/>
      <c r="S23" s="42"/>
      <c r="T23" s="42"/>
      <c r="U23" s="42"/>
      <c r="V23" s="42"/>
      <c r="W23" s="43"/>
      <c r="X23" s="42"/>
      <c r="Y23" s="42"/>
      <c r="Z23" s="42"/>
      <c r="AA23" s="42"/>
      <c r="AB23" s="42"/>
      <c r="AC23" s="42"/>
      <c r="AD23" s="42"/>
      <c r="AE23" s="44"/>
      <c r="AF23" s="45"/>
      <c r="AG23" s="46"/>
      <c r="AH23" s="46"/>
      <c r="AI23" s="46"/>
    </row>
    <row r="25" ht="12.75" customHeight="1" hidden="1">
      <c r="B25" s="48">
        <f>COUNTA(B22:B22,B18:B20,B13:B16,B11:B11)</f>
        <v>8</v>
      </c>
    </row>
    <row r="26" ht="12.75" customHeight="1" hidden="1"/>
    <row r="27" ht="12.75" customHeight="1" hidden="1"/>
    <row r="28" ht="12.75" customHeight="1" hidden="1"/>
    <row r="29" spans="38:41" ht="12.75" customHeight="1" hidden="1">
      <c r="AL29" s="4" t="s">
        <v>78</v>
      </c>
      <c r="AM29" s="4" t="s">
        <v>79</v>
      </c>
      <c r="AN29" s="4" t="s">
        <v>80</v>
      </c>
      <c r="AO29" s="4" t="s">
        <v>81</v>
      </c>
    </row>
    <row r="30" spans="38:41" ht="27.75" customHeight="1" hidden="1">
      <c r="AL30" s="54" t="s">
        <v>27</v>
      </c>
      <c r="AM30" s="54" t="s">
        <v>37</v>
      </c>
      <c r="AN30" s="54" t="s">
        <v>61</v>
      </c>
      <c r="AO30" s="54" t="s">
        <v>82</v>
      </c>
    </row>
    <row r="31" spans="38:41" ht="42" customHeight="1" hidden="1">
      <c r="AL31" s="54" t="s">
        <v>83</v>
      </c>
      <c r="AM31" s="54" t="s">
        <v>55</v>
      </c>
      <c r="AN31" s="54" t="s">
        <v>84</v>
      </c>
      <c r="AO31" s="54" t="s">
        <v>85</v>
      </c>
    </row>
    <row r="32" spans="38:41" ht="42" customHeight="1" hidden="1">
      <c r="AL32" s="54" t="s">
        <v>86</v>
      </c>
      <c r="AM32" s="54" t="s">
        <v>49</v>
      </c>
      <c r="AN32" s="54" t="s">
        <v>87</v>
      </c>
      <c r="AO32" s="54" t="s">
        <v>88</v>
      </c>
    </row>
    <row r="33" spans="38:41" ht="42" customHeight="1" hidden="1">
      <c r="AL33" s="54" t="s">
        <v>89</v>
      </c>
      <c r="AM33" s="37"/>
      <c r="AN33" s="55" t="s">
        <v>90</v>
      </c>
      <c r="AO33" s="37"/>
    </row>
    <row r="34" spans="38:40" ht="42" customHeight="1" hidden="1">
      <c r="AL34" s="54" t="s">
        <v>91</v>
      </c>
      <c r="AN34" s="54" t="s">
        <v>92</v>
      </c>
    </row>
    <row r="35" spans="38:40" ht="55.5" customHeight="1" hidden="1">
      <c r="AL35" s="54" t="s">
        <v>93</v>
      </c>
      <c r="AN35" s="54" t="s">
        <v>94</v>
      </c>
    </row>
    <row r="36" spans="38:41" ht="27.75" customHeight="1" hidden="1">
      <c r="AL36" s="35"/>
      <c r="AM36" s="35"/>
      <c r="AN36" s="54" t="s">
        <v>95</v>
      </c>
      <c r="AO36" s="35"/>
    </row>
    <row r="37" spans="38:41" ht="13.5" customHeight="1" hidden="1">
      <c r="AL37" s="37"/>
      <c r="AM37" s="37"/>
      <c r="AN37" s="54" t="s">
        <v>96</v>
      </c>
      <c r="AO37" s="37"/>
    </row>
    <row r="38" ht="13.5" customHeight="1" hidden="1">
      <c r="AN38" s="55" t="s">
        <v>97</v>
      </c>
    </row>
    <row r="39" ht="12.75" customHeight="1" hidden="1"/>
    <row r="40" ht="12.75" customHeight="1" hidden="1"/>
  </sheetData>
  <sheetProtection/>
  <mergeCells count="45">
    <mergeCell ref="AB7:AB8"/>
    <mergeCell ref="X7:X8"/>
    <mergeCell ref="Y7:Y8"/>
    <mergeCell ref="S7:S8"/>
    <mergeCell ref="T7:T8"/>
    <mergeCell ref="Z7:Z8"/>
    <mergeCell ref="AA7:AA8"/>
    <mergeCell ref="A1:AI2"/>
    <mergeCell ref="A3:AI3"/>
    <mergeCell ref="AC7:AC8"/>
    <mergeCell ref="AD5:AD8"/>
    <mergeCell ref="V5:AC5"/>
    <mergeCell ref="AG5:AG8"/>
    <mergeCell ref="AH5:AH8"/>
    <mergeCell ref="AI5:AI8"/>
    <mergeCell ref="F6:M6"/>
    <mergeCell ref="F7:F8"/>
    <mergeCell ref="AE5:AE8"/>
    <mergeCell ref="AF5:AF8"/>
    <mergeCell ref="L7:L8"/>
    <mergeCell ref="M7:M8"/>
    <mergeCell ref="N6:U6"/>
    <mergeCell ref="H7:H8"/>
    <mergeCell ref="I7:I8"/>
    <mergeCell ref="V6:AC6"/>
    <mergeCell ref="V7:V8"/>
    <mergeCell ref="W7:W8"/>
    <mergeCell ref="A4:AE4"/>
    <mergeCell ref="D5:D8"/>
    <mergeCell ref="J7:J8"/>
    <mergeCell ref="U7:U8"/>
    <mergeCell ref="R7:R8"/>
    <mergeCell ref="E5:E8"/>
    <mergeCell ref="N5:U5"/>
    <mergeCell ref="G7:G8"/>
    <mergeCell ref="K7:K8"/>
    <mergeCell ref="F5:M5"/>
    <mergeCell ref="A9:B9"/>
    <mergeCell ref="N7:N8"/>
    <mergeCell ref="O7:O8"/>
    <mergeCell ref="P7:P8"/>
    <mergeCell ref="Q7:Q8"/>
    <mergeCell ref="A5:A8"/>
    <mergeCell ref="B5:B8"/>
    <mergeCell ref="C5:C8"/>
  </mergeCells>
  <dataValidations count="5">
    <dataValidation type="list" allowBlank="1" showInputMessage="1" showErrorMessage="1" sqref="C13:C16">
      <formula1>$AM$30:$AM$32</formula1>
    </dataValidation>
    <dataValidation type="list" allowBlank="1" showInputMessage="1" showErrorMessage="1" sqref="C18:C20">
      <formula1>$AN$30:$AN$38</formula1>
    </dataValidation>
    <dataValidation type="list" allowBlank="1" showInputMessage="1" showErrorMessage="1" sqref="C11">
      <formula1>$AL$30:$AL$35</formula1>
    </dataValidation>
    <dataValidation type="list" allowBlank="1" showInputMessage="1" showErrorMessage="1" sqref="C22">
      <formula1>$AO$30:$AO$32</formula1>
    </dataValidation>
    <dataValidation type="list" allowBlank="1" showInputMessage="1" showErrorMessage="1" sqref="D22 D18:D20 D11 D13:D16">
      <formula1>1_prioritate!#REF!</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8" scale="30" r:id="rId1"/>
</worksheet>
</file>

<file path=xl/worksheets/sheet2.xml><?xml version="1.0" encoding="utf-8"?>
<worksheet xmlns="http://schemas.openxmlformats.org/spreadsheetml/2006/main" xmlns:r="http://schemas.openxmlformats.org/officeDocument/2006/relationships">
  <sheetPr>
    <pageSetUpPr fitToPage="1"/>
  </sheetPr>
  <dimension ref="A1:BJ49"/>
  <sheetViews>
    <sheetView zoomScale="55" zoomScaleNormal="55" zoomScalePageLayoutView="0" workbookViewId="0" topLeftCell="A1">
      <selection activeCell="N41" sqref="N41"/>
    </sheetView>
  </sheetViews>
  <sheetFormatPr defaultColWidth="9.140625" defaultRowHeight="15"/>
  <cols>
    <col min="1" max="1" width="5.00390625" style="93" customWidth="1"/>
    <col min="2" max="2" width="36.57421875" style="48" customWidth="1"/>
    <col min="3" max="3" width="26.57421875" style="5" customWidth="1"/>
    <col min="4" max="4" width="12.00390625" style="5" customWidth="1"/>
    <col min="5" max="5" width="14.28125" style="5" customWidth="1"/>
    <col min="6" max="6" width="13.8515625" style="49" customWidth="1"/>
    <col min="7" max="7" width="11.28125" style="50" customWidth="1"/>
    <col min="8" max="12" width="11.28125" style="49" customWidth="1"/>
    <col min="13" max="13" width="10.140625" style="49" customWidth="1"/>
    <col min="14" max="14" width="13.8515625" style="49" customWidth="1"/>
    <col min="15" max="15" width="11.28125" style="50" customWidth="1"/>
    <col min="16" max="20" width="11.28125" style="49" customWidth="1"/>
    <col min="21" max="21" width="10.140625" style="49" customWidth="1"/>
    <col min="22" max="22" width="18.140625" style="49" customWidth="1"/>
    <col min="23" max="23" width="11.28125" style="50" customWidth="1"/>
    <col min="24" max="28" width="11.28125" style="49" customWidth="1"/>
    <col min="29" max="29" width="10.140625" style="49" customWidth="1"/>
    <col min="30" max="30" width="11.28125" style="49" customWidth="1"/>
    <col min="31" max="31" width="34.7109375" style="51" customWidth="1"/>
    <col min="32" max="32" width="11.28125" style="52" customWidth="1"/>
    <col min="33" max="33" width="17.00390625" style="53" customWidth="1"/>
    <col min="34" max="34" width="13.421875" style="53" customWidth="1"/>
    <col min="35" max="35" width="18.57421875" style="53" customWidth="1"/>
    <col min="36" max="36" width="9.140625" style="5" customWidth="1"/>
    <col min="37" max="40" width="44.421875" style="5" customWidth="1"/>
    <col min="41" max="16384" width="9.140625" style="5" customWidth="1"/>
  </cols>
  <sheetData>
    <row r="1" spans="1:34" s="2" customFormat="1" ht="12.75">
      <c r="A1" s="595"/>
      <c r="B1" s="596"/>
      <c r="C1" s="596"/>
      <c r="D1" s="596"/>
      <c r="E1" s="596"/>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row>
    <row r="2" spans="1:34" s="2" customFormat="1" ht="12.75">
      <c r="A2" s="597"/>
      <c r="B2" s="598"/>
      <c r="C2" s="598"/>
      <c r="D2" s="598"/>
      <c r="E2" s="598"/>
      <c r="F2" s="598"/>
      <c r="G2" s="598"/>
      <c r="H2" s="598"/>
      <c r="I2" s="598"/>
      <c r="J2" s="598"/>
      <c r="K2" s="598"/>
      <c r="L2" s="598"/>
      <c r="M2" s="598"/>
      <c r="N2" s="598"/>
      <c r="O2" s="598"/>
      <c r="P2" s="598"/>
      <c r="Q2" s="598"/>
      <c r="R2" s="598"/>
      <c r="S2" s="598"/>
      <c r="T2" s="598"/>
      <c r="U2" s="598"/>
      <c r="V2" s="598"/>
      <c r="W2" s="598"/>
      <c r="X2" s="598"/>
      <c r="Y2" s="598"/>
      <c r="Z2" s="598"/>
      <c r="AA2" s="598"/>
      <c r="AB2" s="598"/>
      <c r="AC2" s="598"/>
      <c r="AD2" s="598"/>
      <c r="AE2" s="598"/>
      <c r="AF2" s="598"/>
      <c r="AG2" s="598"/>
      <c r="AH2" s="598"/>
    </row>
    <row r="3" spans="1:36" s="2" customFormat="1" ht="12.75">
      <c r="A3" s="599"/>
      <c r="B3" s="600"/>
      <c r="C3" s="600"/>
      <c r="D3" s="600"/>
      <c r="E3" s="600"/>
      <c r="F3" s="600"/>
      <c r="G3" s="600"/>
      <c r="H3" s="600"/>
      <c r="I3" s="600"/>
      <c r="J3" s="600"/>
      <c r="K3" s="600"/>
      <c r="L3" s="600"/>
      <c r="M3" s="600"/>
      <c r="N3" s="600"/>
      <c r="O3" s="600"/>
      <c r="P3" s="600"/>
      <c r="Q3" s="600"/>
      <c r="R3" s="600"/>
      <c r="S3" s="600"/>
      <c r="T3" s="600"/>
      <c r="U3" s="600"/>
      <c r="V3" s="600"/>
      <c r="W3" s="600"/>
      <c r="X3" s="600"/>
      <c r="Y3" s="600"/>
      <c r="Z3" s="600"/>
      <c r="AA3" s="600"/>
      <c r="AB3" s="600"/>
      <c r="AC3" s="600"/>
      <c r="AD3" s="600"/>
      <c r="AE3" s="600"/>
      <c r="AF3" s="600"/>
      <c r="AG3" s="600"/>
      <c r="AH3" s="600"/>
      <c r="AJ3" s="56" t="s">
        <v>28</v>
      </c>
    </row>
    <row r="4" spans="1:36" ht="12.75">
      <c r="A4" s="601"/>
      <c r="B4" s="602"/>
      <c r="C4" s="602"/>
      <c r="D4" s="602"/>
      <c r="E4" s="602"/>
      <c r="F4" s="602"/>
      <c r="G4" s="602"/>
      <c r="H4" s="602"/>
      <c r="I4" s="602"/>
      <c r="J4" s="602"/>
      <c r="K4" s="602"/>
      <c r="L4" s="602"/>
      <c r="M4" s="602"/>
      <c r="N4" s="602"/>
      <c r="O4" s="602"/>
      <c r="P4" s="602"/>
      <c r="Q4" s="602"/>
      <c r="R4" s="602"/>
      <c r="S4" s="602"/>
      <c r="T4" s="602"/>
      <c r="U4" s="602"/>
      <c r="V4" s="602"/>
      <c r="W4" s="602"/>
      <c r="X4" s="602"/>
      <c r="Y4" s="602"/>
      <c r="Z4" s="602"/>
      <c r="AA4" s="602"/>
      <c r="AB4" s="602"/>
      <c r="AC4" s="602"/>
      <c r="AD4" s="602"/>
      <c r="AE4" s="602"/>
      <c r="AF4" s="602"/>
      <c r="AG4" s="602"/>
      <c r="AH4" s="602"/>
      <c r="AI4" s="57"/>
      <c r="AJ4" s="3" t="s">
        <v>38</v>
      </c>
    </row>
    <row r="5" spans="1:36" ht="12.75">
      <c r="A5" s="603"/>
      <c r="B5" s="604"/>
      <c r="C5" s="604"/>
      <c r="D5" s="604"/>
      <c r="E5" s="604"/>
      <c r="F5" s="604"/>
      <c r="G5" s="604"/>
      <c r="H5" s="604"/>
      <c r="I5" s="604"/>
      <c r="J5" s="604"/>
      <c r="K5" s="604"/>
      <c r="L5" s="604"/>
      <c r="M5" s="604"/>
      <c r="N5" s="604"/>
      <c r="O5" s="604"/>
      <c r="P5" s="604"/>
      <c r="Q5" s="604"/>
      <c r="R5" s="604"/>
      <c r="S5" s="604"/>
      <c r="T5" s="604"/>
      <c r="U5" s="604"/>
      <c r="V5" s="604"/>
      <c r="W5" s="604"/>
      <c r="X5" s="604"/>
      <c r="Y5" s="604"/>
      <c r="Z5" s="604"/>
      <c r="AA5" s="604"/>
      <c r="AB5" s="604"/>
      <c r="AC5" s="604"/>
      <c r="AD5" s="604"/>
      <c r="AE5" s="604"/>
      <c r="AF5" s="604"/>
      <c r="AG5" s="604"/>
      <c r="AH5" s="604"/>
      <c r="AI5" s="57"/>
      <c r="AJ5" s="3" t="s">
        <v>0</v>
      </c>
    </row>
    <row r="6" spans="1:35" ht="48" customHeight="1">
      <c r="A6" s="539" t="s">
        <v>2044</v>
      </c>
      <c r="B6" s="517"/>
      <c r="C6" s="517"/>
      <c r="D6" s="517"/>
      <c r="E6" s="517"/>
      <c r="F6" s="517"/>
      <c r="G6" s="517"/>
      <c r="H6" s="517"/>
      <c r="I6" s="517"/>
      <c r="J6" s="517"/>
      <c r="K6" s="517"/>
      <c r="L6" s="517"/>
      <c r="M6" s="517"/>
      <c r="N6" s="517"/>
      <c r="O6" s="517"/>
      <c r="P6" s="517"/>
      <c r="Q6" s="517"/>
      <c r="R6" s="517"/>
      <c r="S6" s="517"/>
      <c r="T6" s="517"/>
      <c r="U6" s="517"/>
      <c r="V6" s="517"/>
      <c r="W6" s="517"/>
      <c r="X6" s="517"/>
      <c r="Y6" s="517"/>
      <c r="Z6" s="517"/>
      <c r="AA6" s="517"/>
      <c r="AB6" s="517"/>
      <c r="AC6" s="517"/>
      <c r="AD6" s="517"/>
      <c r="AE6" s="517"/>
      <c r="AF6" s="540"/>
      <c r="AG6" s="540"/>
      <c r="AH6" s="540"/>
      <c r="AI6" s="540"/>
    </row>
    <row r="7" spans="1:35" ht="15">
      <c r="A7" s="516" t="s">
        <v>98</v>
      </c>
      <c r="B7" s="517"/>
      <c r="C7" s="517"/>
      <c r="D7" s="517"/>
      <c r="E7" s="517"/>
      <c r="F7" s="517"/>
      <c r="G7" s="517"/>
      <c r="H7" s="517"/>
      <c r="I7" s="517"/>
      <c r="J7" s="517"/>
      <c r="K7" s="517"/>
      <c r="L7" s="517"/>
      <c r="M7" s="517"/>
      <c r="N7" s="517"/>
      <c r="O7" s="517"/>
      <c r="P7" s="517"/>
      <c r="Q7" s="517"/>
      <c r="R7" s="517"/>
      <c r="S7" s="517"/>
      <c r="T7" s="517"/>
      <c r="U7" s="517"/>
      <c r="V7" s="517"/>
      <c r="W7" s="517"/>
      <c r="X7" s="517"/>
      <c r="Y7" s="517"/>
      <c r="Z7" s="517"/>
      <c r="AA7" s="517"/>
      <c r="AB7" s="517"/>
      <c r="AC7" s="517"/>
      <c r="AD7" s="517"/>
      <c r="AE7" s="517"/>
      <c r="AF7" s="144"/>
      <c r="AG7" s="144"/>
      <c r="AH7" s="144"/>
      <c r="AI7" s="143"/>
    </row>
    <row r="8" spans="1:35" ht="12.75" customHeight="1">
      <c r="A8" s="585" t="s">
        <v>3</v>
      </c>
      <c r="B8" s="571" t="s">
        <v>4</v>
      </c>
      <c r="C8" s="582" t="s">
        <v>5</v>
      </c>
      <c r="D8" s="582" t="s">
        <v>6</v>
      </c>
      <c r="E8" s="589" t="s">
        <v>7</v>
      </c>
      <c r="F8" s="553">
        <v>2018</v>
      </c>
      <c r="G8" s="554"/>
      <c r="H8" s="554"/>
      <c r="I8" s="554"/>
      <c r="J8" s="554"/>
      <c r="K8" s="554"/>
      <c r="L8" s="555"/>
      <c r="M8" s="556"/>
      <c r="N8" s="553">
        <v>2019</v>
      </c>
      <c r="O8" s="554"/>
      <c r="P8" s="554"/>
      <c r="Q8" s="554"/>
      <c r="R8" s="554"/>
      <c r="S8" s="554"/>
      <c r="T8" s="555"/>
      <c r="U8" s="556"/>
      <c r="V8" s="553">
        <v>2020</v>
      </c>
      <c r="W8" s="554"/>
      <c r="X8" s="554"/>
      <c r="Y8" s="554"/>
      <c r="Z8" s="554"/>
      <c r="AA8" s="554"/>
      <c r="AB8" s="555"/>
      <c r="AC8" s="556"/>
      <c r="AD8" s="592" t="s">
        <v>8</v>
      </c>
      <c r="AE8" s="576" t="s">
        <v>9</v>
      </c>
      <c r="AF8" s="567" t="s">
        <v>10</v>
      </c>
      <c r="AG8" s="579" t="s">
        <v>11</v>
      </c>
      <c r="AH8" s="550" t="s">
        <v>12</v>
      </c>
      <c r="AI8" s="550" t="s">
        <v>13</v>
      </c>
    </row>
    <row r="9" spans="1:35" ht="12.75">
      <c r="A9" s="585"/>
      <c r="B9" s="571"/>
      <c r="C9" s="583"/>
      <c r="D9" s="583"/>
      <c r="E9" s="590"/>
      <c r="F9" s="570" t="s">
        <v>14</v>
      </c>
      <c r="G9" s="571"/>
      <c r="H9" s="571"/>
      <c r="I9" s="571"/>
      <c r="J9" s="571"/>
      <c r="K9" s="571"/>
      <c r="L9" s="572"/>
      <c r="M9" s="573"/>
      <c r="N9" s="570" t="s">
        <v>14</v>
      </c>
      <c r="O9" s="571"/>
      <c r="P9" s="571"/>
      <c r="Q9" s="571"/>
      <c r="R9" s="571"/>
      <c r="S9" s="571"/>
      <c r="T9" s="572"/>
      <c r="U9" s="573"/>
      <c r="V9" s="570" t="s">
        <v>14</v>
      </c>
      <c r="W9" s="571"/>
      <c r="X9" s="571"/>
      <c r="Y9" s="571"/>
      <c r="Z9" s="571"/>
      <c r="AA9" s="571"/>
      <c r="AB9" s="572"/>
      <c r="AC9" s="573"/>
      <c r="AD9" s="593"/>
      <c r="AE9" s="577"/>
      <c r="AF9" s="568"/>
      <c r="AG9" s="580"/>
      <c r="AH9" s="551"/>
      <c r="AI9" s="551"/>
    </row>
    <row r="10" spans="1:35" ht="12.75">
      <c r="A10" s="585"/>
      <c r="B10" s="571"/>
      <c r="C10" s="583"/>
      <c r="D10" s="583"/>
      <c r="E10" s="590"/>
      <c r="F10" s="574" t="s">
        <v>15</v>
      </c>
      <c r="G10" s="575" t="s">
        <v>16</v>
      </c>
      <c r="H10" s="559" t="s">
        <v>17</v>
      </c>
      <c r="I10" s="557" t="s">
        <v>18</v>
      </c>
      <c r="J10" s="559" t="s">
        <v>19</v>
      </c>
      <c r="K10" s="557" t="s">
        <v>20</v>
      </c>
      <c r="L10" s="557" t="s">
        <v>21</v>
      </c>
      <c r="M10" s="563" t="s">
        <v>22</v>
      </c>
      <c r="N10" s="574" t="s">
        <v>15</v>
      </c>
      <c r="O10" s="575" t="s">
        <v>16</v>
      </c>
      <c r="P10" s="559" t="s">
        <v>17</v>
      </c>
      <c r="Q10" s="557" t="s">
        <v>18</v>
      </c>
      <c r="R10" s="559" t="s">
        <v>19</v>
      </c>
      <c r="S10" s="557" t="s">
        <v>20</v>
      </c>
      <c r="T10" s="557" t="s">
        <v>21</v>
      </c>
      <c r="U10" s="563" t="s">
        <v>22</v>
      </c>
      <c r="V10" s="574" t="s">
        <v>15</v>
      </c>
      <c r="W10" s="575" t="s">
        <v>16</v>
      </c>
      <c r="X10" s="559" t="s">
        <v>17</v>
      </c>
      <c r="Y10" s="557" t="s">
        <v>18</v>
      </c>
      <c r="Z10" s="559" t="s">
        <v>19</v>
      </c>
      <c r="AA10" s="557" t="s">
        <v>20</v>
      </c>
      <c r="AB10" s="557" t="s">
        <v>21</v>
      </c>
      <c r="AC10" s="563" t="s">
        <v>22</v>
      </c>
      <c r="AD10" s="593"/>
      <c r="AE10" s="577"/>
      <c r="AF10" s="568"/>
      <c r="AG10" s="580"/>
      <c r="AH10" s="551"/>
      <c r="AI10" s="551"/>
    </row>
    <row r="11" spans="1:35" ht="68.25" customHeight="1">
      <c r="A11" s="585"/>
      <c r="B11" s="571"/>
      <c r="C11" s="584"/>
      <c r="D11" s="584"/>
      <c r="E11" s="591"/>
      <c r="F11" s="574"/>
      <c r="G11" s="575"/>
      <c r="H11" s="559"/>
      <c r="I11" s="558"/>
      <c r="J11" s="559"/>
      <c r="K11" s="558"/>
      <c r="L11" s="558"/>
      <c r="M11" s="564"/>
      <c r="N11" s="574"/>
      <c r="O11" s="575"/>
      <c r="P11" s="559"/>
      <c r="Q11" s="558"/>
      <c r="R11" s="559"/>
      <c r="S11" s="558"/>
      <c r="T11" s="558"/>
      <c r="U11" s="564"/>
      <c r="V11" s="574"/>
      <c r="W11" s="575"/>
      <c r="X11" s="559"/>
      <c r="Y11" s="558"/>
      <c r="Z11" s="559"/>
      <c r="AA11" s="558"/>
      <c r="AB11" s="558"/>
      <c r="AC11" s="564"/>
      <c r="AD11" s="594"/>
      <c r="AE11" s="578"/>
      <c r="AF11" s="569"/>
      <c r="AG11" s="581"/>
      <c r="AH11" s="552"/>
      <c r="AI11" s="552"/>
    </row>
    <row r="12" spans="1:62" s="14" customFormat="1" ht="21.75" customHeight="1">
      <c r="A12" s="565" t="s">
        <v>99</v>
      </c>
      <c r="B12" s="566"/>
      <c r="C12" s="60"/>
      <c r="D12" s="61"/>
      <c r="E12" s="62"/>
      <c r="F12" s="63">
        <f>F13+F17+F23+F26</f>
        <v>60286</v>
      </c>
      <c r="G12" s="63">
        <f>G13+G17+G23+G26</f>
        <v>0</v>
      </c>
      <c r="H12" s="63">
        <f>H13+H17+H23+H26</f>
        <v>9800</v>
      </c>
      <c r="I12" s="64"/>
      <c r="J12" s="63">
        <f>J13+J17+J20+J26</f>
        <v>0</v>
      </c>
      <c r="K12" s="63">
        <f>K13+K17+K20+K26</f>
        <v>0</v>
      </c>
      <c r="L12" s="64"/>
      <c r="M12" s="63">
        <f>M13+M17+M23+M26</f>
        <v>70086</v>
      </c>
      <c r="N12" s="63">
        <f>N13+N17+N23+N26</f>
        <v>10085.35</v>
      </c>
      <c r="O12" s="63">
        <f>O13+O17+O23+O26</f>
        <v>523785</v>
      </c>
      <c r="P12" s="63">
        <f>P13+P17+P23+P26</f>
        <v>1594289.21</v>
      </c>
      <c r="Q12" s="64"/>
      <c r="R12" s="63">
        <f>R13+R17+R20+R26</f>
        <v>0</v>
      </c>
      <c r="S12" s="63">
        <f>S13+S17+S20+S26</f>
        <v>0</v>
      </c>
      <c r="T12" s="64"/>
      <c r="U12" s="63">
        <f>U13+U17+U23+U26</f>
        <v>2128159.56</v>
      </c>
      <c r="V12" s="63">
        <f>V13+V17+V23+V26</f>
        <v>1067666.15</v>
      </c>
      <c r="W12" s="63">
        <f>W13+W17+W23+W26</f>
        <v>3225402.23</v>
      </c>
      <c r="X12" s="63">
        <f>X13+X17+X23+X26</f>
        <v>2743991.22</v>
      </c>
      <c r="Y12" s="64"/>
      <c r="Z12" s="63">
        <f>Z13+Z17+Z20+Z26</f>
        <v>3800.79</v>
      </c>
      <c r="AA12" s="63">
        <f>AA13+AA17+AA20+AA26</f>
        <v>0</v>
      </c>
      <c r="AB12" s="64"/>
      <c r="AC12" s="63">
        <f>AC13+AC17+AC23+AC26</f>
        <v>7040860.39</v>
      </c>
      <c r="AD12" s="63">
        <f>AD13+AD17+AD23+AD26</f>
        <v>9239105.950000001</v>
      </c>
      <c r="AE12" s="65"/>
      <c r="AF12" s="66"/>
      <c r="AG12" s="67"/>
      <c r="AH12" s="67"/>
      <c r="AI12" s="67"/>
      <c r="AJ12" s="5"/>
      <c r="AO12" s="5"/>
      <c r="AP12" s="5"/>
      <c r="AQ12" s="5"/>
      <c r="AR12" s="5"/>
      <c r="AS12" s="5"/>
      <c r="AT12" s="5"/>
      <c r="AU12" s="5"/>
      <c r="AV12" s="5"/>
      <c r="AW12" s="5"/>
      <c r="AX12" s="5"/>
      <c r="AY12" s="5"/>
      <c r="AZ12" s="5"/>
      <c r="BA12" s="5"/>
      <c r="BB12" s="5"/>
      <c r="BC12" s="5"/>
      <c r="BD12" s="5"/>
      <c r="BE12" s="5"/>
      <c r="BF12" s="5"/>
      <c r="BG12" s="5"/>
      <c r="BH12" s="5"/>
      <c r="BI12" s="5"/>
      <c r="BJ12" s="5"/>
    </row>
    <row r="13" spans="1:62" s="14" customFormat="1" ht="34.5" customHeight="1">
      <c r="A13" s="68"/>
      <c r="B13" s="69" t="s">
        <v>100</v>
      </c>
      <c r="C13" s="70"/>
      <c r="D13" s="70"/>
      <c r="E13" s="71"/>
      <c r="F13" s="72">
        <f>SUM(F14:F14)</f>
        <v>0</v>
      </c>
      <c r="G13" s="72">
        <f>SUM(G14:G14)</f>
        <v>0</v>
      </c>
      <c r="H13" s="72">
        <f>SUM(H14:H14)</f>
        <v>0</v>
      </c>
      <c r="I13" s="73"/>
      <c r="J13" s="72">
        <f>SUM(J14:J17)</f>
        <v>0</v>
      </c>
      <c r="K13" s="72">
        <f>SUM(K14:K17)</f>
        <v>0</v>
      </c>
      <c r="L13" s="73"/>
      <c r="M13" s="72">
        <f>SUM(M14:M14)</f>
        <v>0</v>
      </c>
      <c r="N13" s="72">
        <f>SUM(N14:N14)</f>
        <v>0</v>
      </c>
      <c r="O13" s="72">
        <f>SUM(O14:O14)</f>
        <v>159667</v>
      </c>
      <c r="P13" s="72">
        <f>SUM(P14:P14)</f>
        <v>1497051.9</v>
      </c>
      <c r="Q13" s="73"/>
      <c r="R13" s="72">
        <f>SUM(R14:R17)</f>
        <v>0</v>
      </c>
      <c r="S13" s="72">
        <f>SUM(S14:S17)</f>
        <v>0</v>
      </c>
      <c r="T13" s="73"/>
      <c r="U13" s="72">
        <f>SUM(U14:U14)</f>
        <v>1656718.9</v>
      </c>
      <c r="V13" s="72">
        <f>SUM(V14:V15)</f>
        <v>705693.15</v>
      </c>
      <c r="W13" s="72">
        <f>SUM(W14:W15)</f>
        <v>3225402.23</v>
      </c>
      <c r="X13" s="72">
        <f>SUM(X14:X15)</f>
        <v>2559840</v>
      </c>
      <c r="Y13" s="73"/>
      <c r="Z13" s="72">
        <f>SUM(Z14:Z15)</f>
        <v>0</v>
      </c>
      <c r="AA13" s="72">
        <f>SUM(AA14:AA15)</f>
        <v>0</v>
      </c>
      <c r="AB13" s="73"/>
      <c r="AC13" s="72">
        <f>SUM(AC14:AC15)</f>
        <v>6490935.38</v>
      </c>
      <c r="AD13" s="72">
        <f>SUM(AD14:AD15)</f>
        <v>8147654.28</v>
      </c>
      <c r="AE13" s="74"/>
      <c r="AF13" s="75"/>
      <c r="AG13" s="76"/>
      <c r="AH13" s="76"/>
      <c r="AI13" s="76"/>
      <c r="AJ13" s="5"/>
      <c r="AO13" s="5"/>
      <c r="AP13" s="5"/>
      <c r="AQ13" s="5"/>
      <c r="AR13" s="5"/>
      <c r="AS13" s="5"/>
      <c r="AT13" s="5"/>
      <c r="AU13" s="5"/>
      <c r="AV13" s="5"/>
      <c r="AW13" s="5"/>
      <c r="AX13" s="5"/>
      <c r="AY13" s="5"/>
      <c r="AZ13" s="5"/>
      <c r="BA13" s="5"/>
      <c r="BB13" s="5"/>
      <c r="BC13" s="5"/>
      <c r="BD13" s="5"/>
      <c r="BE13" s="5"/>
      <c r="BF13" s="5"/>
      <c r="BG13" s="5"/>
      <c r="BH13" s="5"/>
      <c r="BI13" s="5"/>
      <c r="BJ13" s="5"/>
    </row>
    <row r="14" spans="1:35" s="216" customFormat="1" ht="86.25" customHeight="1">
      <c r="A14" s="224" t="s">
        <v>101</v>
      </c>
      <c r="B14" s="247" t="s">
        <v>102</v>
      </c>
      <c r="C14" s="420" t="s">
        <v>103</v>
      </c>
      <c r="D14" s="420" t="s">
        <v>28</v>
      </c>
      <c r="E14" s="225" t="s">
        <v>104</v>
      </c>
      <c r="F14" s="311">
        <v>0</v>
      </c>
      <c r="G14" s="311">
        <v>0</v>
      </c>
      <c r="H14" s="311">
        <v>0</v>
      </c>
      <c r="I14" s="418" t="s">
        <v>105</v>
      </c>
      <c r="J14" s="418"/>
      <c r="K14" s="418"/>
      <c r="L14" s="418"/>
      <c r="M14" s="454">
        <f>F14+G14+H14+J14+K14</f>
        <v>0</v>
      </c>
      <c r="N14" s="311">
        <v>0</v>
      </c>
      <c r="O14" s="418">
        <v>159667</v>
      </c>
      <c r="P14" s="418">
        <v>1497051.9</v>
      </c>
      <c r="Q14" s="418" t="s">
        <v>105</v>
      </c>
      <c r="R14" s="418"/>
      <c r="S14" s="418"/>
      <c r="T14" s="418"/>
      <c r="U14" s="454">
        <f>N14+O14+P14+R14+S14</f>
        <v>1656718.9</v>
      </c>
      <c r="V14" s="472">
        <v>566778</v>
      </c>
      <c r="W14" s="418">
        <v>1811915</v>
      </c>
      <c r="X14" s="472">
        <f>2213700+318389</f>
        <v>2532089</v>
      </c>
      <c r="Y14" s="418" t="s">
        <v>105</v>
      </c>
      <c r="Z14" s="418"/>
      <c r="AA14" s="418"/>
      <c r="AB14" s="418"/>
      <c r="AC14" s="454">
        <f>V14+W14+X14+Z14+AA14</f>
        <v>4910782</v>
      </c>
      <c r="AD14" s="418">
        <f>AC14+U14+M14</f>
        <v>6567500.9</v>
      </c>
      <c r="AE14" s="416" t="s">
        <v>106</v>
      </c>
      <c r="AF14" s="229">
        <v>2020</v>
      </c>
      <c r="AG14" s="212" t="s">
        <v>33</v>
      </c>
      <c r="AH14" s="212" t="s">
        <v>1848</v>
      </c>
      <c r="AI14" s="215" t="s">
        <v>1849</v>
      </c>
    </row>
    <row r="15" spans="1:35" s="216" customFormat="1" ht="405.75" customHeight="1">
      <c r="A15" s="224" t="s">
        <v>1762</v>
      </c>
      <c r="B15" s="247" t="s">
        <v>1763</v>
      </c>
      <c r="C15" s="420" t="s">
        <v>103</v>
      </c>
      <c r="D15" s="420" t="s">
        <v>28</v>
      </c>
      <c r="E15" s="225" t="s">
        <v>1759</v>
      </c>
      <c r="F15" s="311"/>
      <c r="G15" s="311"/>
      <c r="H15" s="311"/>
      <c r="I15" s="418"/>
      <c r="J15" s="418"/>
      <c r="K15" s="418"/>
      <c r="L15" s="418"/>
      <c r="M15" s="454">
        <f>F15+G15+H15+J15+K15</f>
        <v>0</v>
      </c>
      <c r="N15" s="311"/>
      <c r="O15" s="418"/>
      <c r="P15" s="418"/>
      <c r="Q15" s="418"/>
      <c r="R15" s="418"/>
      <c r="S15" s="418"/>
      <c r="T15" s="418"/>
      <c r="U15" s="454">
        <f>N15+O15+P15+R15+S15</f>
        <v>0</v>
      </c>
      <c r="V15" s="473">
        <v>138915.15</v>
      </c>
      <c r="W15" s="418">
        <v>1413487.23</v>
      </c>
      <c r="X15" s="473">
        <v>27751</v>
      </c>
      <c r="Y15" s="418" t="s">
        <v>30</v>
      </c>
      <c r="Z15" s="418"/>
      <c r="AA15" s="418"/>
      <c r="AB15" s="418"/>
      <c r="AC15" s="454">
        <f>V15+W15+X15+Z15+AA15</f>
        <v>1580153.38</v>
      </c>
      <c r="AD15" s="418">
        <f>AC15+U15+M15</f>
        <v>1580153.38</v>
      </c>
      <c r="AE15" s="416" t="s">
        <v>1764</v>
      </c>
      <c r="AF15" s="229">
        <v>2021</v>
      </c>
      <c r="AG15" s="212" t="s">
        <v>33</v>
      </c>
      <c r="AH15" s="212" t="s">
        <v>1848</v>
      </c>
      <c r="AI15" s="215" t="s">
        <v>1850</v>
      </c>
    </row>
    <row r="16" spans="1:35" s="216" customFormat="1" ht="18" customHeight="1">
      <c r="A16" s="586" t="s">
        <v>1766</v>
      </c>
      <c r="B16" s="587"/>
      <c r="C16" s="587"/>
      <c r="D16" s="587"/>
      <c r="E16" s="587"/>
      <c r="F16" s="587"/>
      <c r="G16" s="587"/>
      <c r="H16" s="587"/>
      <c r="I16" s="587"/>
      <c r="J16" s="587"/>
      <c r="K16" s="587"/>
      <c r="L16" s="587"/>
      <c r="M16" s="587"/>
      <c r="N16" s="587"/>
      <c r="O16" s="587"/>
      <c r="P16" s="587"/>
      <c r="Q16" s="587"/>
      <c r="R16" s="587"/>
      <c r="S16" s="587"/>
      <c r="T16" s="587"/>
      <c r="U16" s="587"/>
      <c r="V16" s="587"/>
      <c r="W16" s="587"/>
      <c r="X16" s="587"/>
      <c r="Y16" s="587"/>
      <c r="Z16" s="587"/>
      <c r="AA16" s="587"/>
      <c r="AB16" s="587"/>
      <c r="AC16" s="587"/>
      <c r="AD16" s="587"/>
      <c r="AE16" s="587"/>
      <c r="AF16" s="587"/>
      <c r="AG16" s="587"/>
      <c r="AH16" s="587"/>
      <c r="AI16" s="588"/>
    </row>
    <row r="17" spans="1:62" s="14" customFormat="1" ht="30.75" customHeight="1">
      <c r="A17" s="68"/>
      <c r="B17" s="69" t="s">
        <v>107</v>
      </c>
      <c r="C17" s="70"/>
      <c r="D17" s="70"/>
      <c r="E17" s="71"/>
      <c r="F17" s="72">
        <f>SUM(F18:F22)</f>
        <v>60286</v>
      </c>
      <c r="G17" s="72">
        <f aca="true" t="shared" si="0" ref="G17:L17">SUM(G18:G22)</f>
        <v>0</v>
      </c>
      <c r="H17" s="72">
        <f>SUM(H18:H22)</f>
        <v>9800</v>
      </c>
      <c r="I17" s="73">
        <f t="shared" si="0"/>
        <v>0</v>
      </c>
      <c r="J17" s="72">
        <f t="shared" si="0"/>
        <v>0</v>
      </c>
      <c r="K17" s="72">
        <f t="shared" si="0"/>
        <v>0</v>
      </c>
      <c r="L17" s="73">
        <f t="shared" si="0"/>
        <v>0</v>
      </c>
      <c r="M17" s="72">
        <f>SUM(M18:M22)</f>
        <v>70086</v>
      </c>
      <c r="N17" s="72">
        <f>SUM(N18:N22)</f>
        <v>10085.35</v>
      </c>
      <c r="O17" s="72">
        <f>SUM(O18:O22)</f>
        <v>364118</v>
      </c>
      <c r="P17" s="72">
        <f>SUM(P18:P22)</f>
        <v>97237.31</v>
      </c>
      <c r="Q17" s="73">
        <f aca="true" t="shared" si="1" ref="Q17:AB17">SUM(Q18:Q22)</f>
        <v>0</v>
      </c>
      <c r="R17" s="72">
        <f t="shared" si="1"/>
        <v>0</v>
      </c>
      <c r="S17" s="72">
        <f t="shared" si="1"/>
        <v>0</v>
      </c>
      <c r="T17" s="73">
        <f t="shared" si="1"/>
        <v>0</v>
      </c>
      <c r="U17" s="72">
        <f>SUM(U18:U22)</f>
        <v>471440.66000000003</v>
      </c>
      <c r="V17" s="72">
        <f>SUM(V18:V22)</f>
        <v>361973</v>
      </c>
      <c r="W17" s="72">
        <f t="shared" si="1"/>
        <v>0</v>
      </c>
      <c r="X17" s="72">
        <f t="shared" si="1"/>
        <v>184151.22</v>
      </c>
      <c r="Y17" s="73">
        <f t="shared" si="1"/>
        <v>0</v>
      </c>
      <c r="Z17" s="72">
        <f t="shared" si="1"/>
        <v>3800.79</v>
      </c>
      <c r="AA17" s="72">
        <f t="shared" si="1"/>
        <v>0</v>
      </c>
      <c r="AB17" s="73">
        <f t="shared" si="1"/>
        <v>0</v>
      </c>
      <c r="AC17" s="72">
        <f>SUM(AC18:AC22)</f>
        <v>549925.01</v>
      </c>
      <c r="AD17" s="72">
        <f>SUM(AD18:AD22)</f>
        <v>1091451.6700000002</v>
      </c>
      <c r="AE17" s="74"/>
      <c r="AF17" s="75"/>
      <c r="AG17" s="76"/>
      <c r="AH17" s="76"/>
      <c r="AI17" s="76"/>
      <c r="AJ17" s="5"/>
      <c r="AO17" s="5"/>
      <c r="AP17" s="5"/>
      <c r="AQ17" s="5"/>
      <c r="AR17" s="5"/>
      <c r="AS17" s="5"/>
      <c r="AT17" s="5"/>
      <c r="AU17" s="5"/>
      <c r="AV17" s="5"/>
      <c r="AW17" s="5"/>
      <c r="AX17" s="5"/>
      <c r="AY17" s="5"/>
      <c r="AZ17" s="5"/>
      <c r="BA17" s="5"/>
      <c r="BB17" s="5"/>
      <c r="BC17" s="5"/>
      <c r="BD17" s="5"/>
      <c r="BE17" s="5"/>
      <c r="BF17" s="5"/>
      <c r="BG17" s="5"/>
      <c r="BH17" s="5"/>
      <c r="BI17" s="5"/>
      <c r="BJ17" s="5"/>
    </row>
    <row r="18" spans="1:35" s="216" customFormat="1" ht="151.5" customHeight="1">
      <c r="A18" s="224" t="s">
        <v>108</v>
      </c>
      <c r="B18" s="247" t="s">
        <v>2056</v>
      </c>
      <c r="C18" s="420" t="s">
        <v>109</v>
      </c>
      <c r="D18" s="212" t="s">
        <v>28</v>
      </c>
      <c r="E18" s="231" t="s">
        <v>110</v>
      </c>
      <c r="F18" s="303">
        <f>46200-3850</f>
        <v>42350</v>
      </c>
      <c r="G18" s="304"/>
      <c r="H18" s="304"/>
      <c r="I18" s="304"/>
      <c r="J18" s="304"/>
      <c r="K18" s="304"/>
      <c r="L18" s="304"/>
      <c r="M18" s="454">
        <f>F18+G18+H18+J18+K18</f>
        <v>42350</v>
      </c>
      <c r="N18" s="474"/>
      <c r="O18" s="217">
        <f>792428-498310</f>
        <v>294118</v>
      </c>
      <c r="P18" s="217">
        <v>97237.31</v>
      </c>
      <c r="Q18" s="304"/>
      <c r="R18" s="304"/>
      <c r="S18" s="304"/>
      <c r="T18" s="304"/>
      <c r="U18" s="454">
        <f>N18+O18+P18+R18+S18</f>
        <v>391355.31</v>
      </c>
      <c r="V18" s="474">
        <v>21593</v>
      </c>
      <c r="W18" s="217"/>
      <c r="X18" s="304">
        <v>86151.22</v>
      </c>
      <c r="Y18" s="304" t="s">
        <v>30</v>
      </c>
      <c r="Z18" s="304">
        <v>3800.79</v>
      </c>
      <c r="AA18" s="304"/>
      <c r="AB18" s="304"/>
      <c r="AC18" s="454">
        <f>V18+W18+X18+Z18+AA18</f>
        <v>111545.01</v>
      </c>
      <c r="AD18" s="418">
        <f>AC18+U18+M18</f>
        <v>545250.3200000001</v>
      </c>
      <c r="AE18" s="416" t="s">
        <v>111</v>
      </c>
      <c r="AF18" s="229" t="s">
        <v>74</v>
      </c>
      <c r="AG18" s="215" t="s">
        <v>33</v>
      </c>
      <c r="AH18" s="212" t="s">
        <v>1842</v>
      </c>
      <c r="AI18" s="215" t="s">
        <v>1851</v>
      </c>
    </row>
    <row r="19" spans="1:35" s="207" customFormat="1" ht="86.25" customHeight="1">
      <c r="A19" s="224" t="s">
        <v>112</v>
      </c>
      <c r="B19" s="247" t="s">
        <v>113</v>
      </c>
      <c r="C19" s="420" t="s">
        <v>114</v>
      </c>
      <c r="D19" s="420" t="s">
        <v>28</v>
      </c>
      <c r="E19" s="225" t="s">
        <v>115</v>
      </c>
      <c r="F19" s="311">
        <v>11436</v>
      </c>
      <c r="G19" s="418"/>
      <c r="H19" s="418">
        <v>9800</v>
      </c>
      <c r="I19" s="418" t="s">
        <v>116</v>
      </c>
      <c r="J19" s="418"/>
      <c r="K19" s="418"/>
      <c r="L19" s="418"/>
      <c r="M19" s="454">
        <f aca="true" t="shared" si="2" ref="M19:M27">F19+G19+H19+J19+K19</f>
        <v>21236</v>
      </c>
      <c r="N19" s="418"/>
      <c r="O19" s="418"/>
      <c r="P19" s="418"/>
      <c r="Q19" s="418" t="s">
        <v>116</v>
      </c>
      <c r="R19" s="418"/>
      <c r="S19" s="418"/>
      <c r="T19" s="418"/>
      <c r="U19" s="454">
        <f aca="true" t="shared" si="3" ref="U19:U27">N19+O19+P19+R19+S19</f>
        <v>0</v>
      </c>
      <c r="V19" s="418">
        <v>259550</v>
      </c>
      <c r="W19" s="418"/>
      <c r="X19" s="418">
        <f>9800+39200</f>
        <v>49000</v>
      </c>
      <c r="Y19" s="418" t="s">
        <v>116</v>
      </c>
      <c r="Z19" s="418"/>
      <c r="AA19" s="418"/>
      <c r="AB19" s="418"/>
      <c r="AC19" s="454">
        <f aca="true" t="shared" si="4" ref="AC19:AC27">V19+W19+X19+Z19+AA19</f>
        <v>308550</v>
      </c>
      <c r="AD19" s="418">
        <f>AC19+U19+M19</f>
        <v>329786</v>
      </c>
      <c r="AE19" s="204" t="s">
        <v>117</v>
      </c>
      <c r="AF19" s="220">
        <v>2020</v>
      </c>
      <c r="AG19" s="215" t="s">
        <v>33</v>
      </c>
      <c r="AH19" s="411" t="s">
        <v>1844</v>
      </c>
      <c r="AI19" s="215" t="s">
        <v>1852</v>
      </c>
    </row>
    <row r="20" spans="1:35" s="216" customFormat="1" ht="84" customHeight="1">
      <c r="A20" s="224" t="s">
        <v>118</v>
      </c>
      <c r="B20" s="247" t="s">
        <v>119</v>
      </c>
      <c r="C20" s="420" t="s">
        <v>114</v>
      </c>
      <c r="D20" s="420" t="s">
        <v>28</v>
      </c>
      <c r="E20" s="225" t="s">
        <v>115</v>
      </c>
      <c r="F20" s="311">
        <v>0</v>
      </c>
      <c r="G20" s="311"/>
      <c r="H20" s="311">
        <v>0</v>
      </c>
      <c r="I20" s="311" t="s">
        <v>116</v>
      </c>
      <c r="J20" s="311"/>
      <c r="K20" s="311"/>
      <c r="L20" s="311"/>
      <c r="M20" s="454">
        <f t="shared" si="2"/>
        <v>0</v>
      </c>
      <c r="N20" s="311">
        <v>10085.35</v>
      </c>
      <c r="O20" s="311">
        <v>70000</v>
      </c>
      <c r="P20" s="311">
        <v>0</v>
      </c>
      <c r="Q20" s="311" t="s">
        <v>116</v>
      </c>
      <c r="R20" s="311"/>
      <c r="S20" s="311"/>
      <c r="T20" s="311"/>
      <c r="U20" s="454">
        <f t="shared" si="3"/>
        <v>80085.35</v>
      </c>
      <c r="V20" s="311">
        <v>80830</v>
      </c>
      <c r="W20" s="311"/>
      <c r="X20" s="311">
        <v>49000</v>
      </c>
      <c r="Y20" s="418" t="s">
        <v>116</v>
      </c>
      <c r="Z20" s="311"/>
      <c r="AA20" s="311"/>
      <c r="AB20" s="311"/>
      <c r="AC20" s="454">
        <f t="shared" si="4"/>
        <v>129830</v>
      </c>
      <c r="AD20" s="418">
        <f>AC20+U20+M20</f>
        <v>209915.35</v>
      </c>
      <c r="AE20" s="416" t="s">
        <v>119</v>
      </c>
      <c r="AF20" s="229">
        <v>2020</v>
      </c>
      <c r="AG20" s="212" t="s">
        <v>33</v>
      </c>
      <c r="AH20" s="411" t="s">
        <v>1848</v>
      </c>
      <c r="AI20" s="305" t="s">
        <v>1853</v>
      </c>
    </row>
    <row r="21" spans="1:35" s="230" customFormat="1" ht="31.5" customHeight="1">
      <c r="A21" s="224" t="s">
        <v>120</v>
      </c>
      <c r="B21" s="560" t="s">
        <v>1704</v>
      </c>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2"/>
    </row>
    <row r="22" spans="1:35" s="230" customFormat="1" ht="62.25" customHeight="1">
      <c r="A22" s="224" t="s">
        <v>124</v>
      </c>
      <c r="B22" s="247" t="s">
        <v>125</v>
      </c>
      <c r="C22" s="209" t="s">
        <v>126</v>
      </c>
      <c r="D22" s="212" t="s">
        <v>28</v>
      </c>
      <c r="E22" s="231" t="s">
        <v>127</v>
      </c>
      <c r="F22" s="226">
        <v>6500</v>
      </c>
      <c r="G22" s="227"/>
      <c r="H22" s="227"/>
      <c r="I22" s="249"/>
      <c r="J22" s="227"/>
      <c r="K22" s="227"/>
      <c r="L22" s="227"/>
      <c r="M22" s="202">
        <f t="shared" si="2"/>
        <v>6500</v>
      </c>
      <c r="N22" s="226"/>
      <c r="O22" s="227"/>
      <c r="P22" s="227"/>
      <c r="Q22" s="249"/>
      <c r="R22" s="227"/>
      <c r="S22" s="227"/>
      <c r="T22" s="227"/>
      <c r="U22" s="202">
        <f t="shared" si="3"/>
        <v>0</v>
      </c>
      <c r="V22" s="226"/>
      <c r="W22" s="227"/>
      <c r="X22" s="227"/>
      <c r="Y22" s="249"/>
      <c r="Z22" s="227"/>
      <c r="AA22" s="227"/>
      <c r="AB22" s="227"/>
      <c r="AC22" s="202">
        <f t="shared" si="4"/>
        <v>0</v>
      </c>
      <c r="AD22" s="211">
        <f>AC22+U22+M22</f>
        <v>6500</v>
      </c>
      <c r="AE22" s="250" t="s">
        <v>125</v>
      </c>
      <c r="AF22" s="220">
        <v>2018</v>
      </c>
      <c r="AG22" s="215" t="s">
        <v>128</v>
      </c>
      <c r="AH22" s="458" t="s">
        <v>1842</v>
      </c>
      <c r="AI22" s="458" t="s">
        <v>1854</v>
      </c>
    </row>
    <row r="23" spans="1:35" s="38" customFormat="1" ht="29.25" customHeight="1">
      <c r="A23" s="86"/>
      <c r="B23" s="69" t="s">
        <v>129</v>
      </c>
      <c r="C23" s="70"/>
      <c r="D23" s="70"/>
      <c r="E23" s="71"/>
      <c r="F23" s="72">
        <f>SUM(F24:F24)</f>
        <v>0</v>
      </c>
      <c r="G23" s="73">
        <f>SUM(G24:G24)</f>
        <v>0</v>
      </c>
      <c r="H23" s="73">
        <f>SUM(H24:H24)</f>
        <v>0</v>
      </c>
      <c r="I23" s="73"/>
      <c r="J23" s="73">
        <f>SUM(J24:J24)</f>
        <v>0</v>
      </c>
      <c r="K23" s="73">
        <f>SUM(K24:K24)</f>
        <v>0</v>
      </c>
      <c r="L23" s="73"/>
      <c r="M23" s="87">
        <f>SUM(M24:M24)</f>
        <v>0</v>
      </c>
      <c r="N23" s="72">
        <f>SUM(N24:N24)</f>
        <v>0</v>
      </c>
      <c r="O23" s="73">
        <f>SUM(O24:O24)</f>
        <v>0</v>
      </c>
      <c r="P23" s="73">
        <f>SUM(P24:P24)</f>
        <v>0</v>
      </c>
      <c r="Q23" s="73"/>
      <c r="R23" s="73">
        <f>SUM(R24:R24)</f>
        <v>0</v>
      </c>
      <c r="S23" s="73">
        <f>SUM(S24:S24)</f>
        <v>0</v>
      </c>
      <c r="T23" s="73"/>
      <c r="U23" s="87">
        <f>SUM(U24:U24)</f>
        <v>0</v>
      </c>
      <c r="V23" s="72">
        <f>SUM(V24:V24)</f>
        <v>0</v>
      </c>
      <c r="W23" s="73">
        <f>SUM(W24:W24)</f>
        <v>0</v>
      </c>
      <c r="X23" s="73">
        <f>SUM(X24:X24)</f>
        <v>0</v>
      </c>
      <c r="Y23" s="73"/>
      <c r="Z23" s="73">
        <f>SUM(Z24:Z24)</f>
        <v>0</v>
      </c>
      <c r="AA23" s="73">
        <f>SUM(AA24:AA24)</f>
        <v>0</v>
      </c>
      <c r="AB23" s="73"/>
      <c r="AC23" s="87">
        <f>SUM(AC24:AC24)</f>
        <v>0</v>
      </c>
      <c r="AD23" s="73">
        <f>SUM(AD24:AD24)</f>
        <v>0</v>
      </c>
      <c r="AE23" s="74"/>
      <c r="AF23" s="75"/>
      <c r="AG23" s="76"/>
      <c r="AH23" s="76"/>
      <c r="AI23" s="76"/>
    </row>
    <row r="24" spans="1:35" s="38" customFormat="1" ht="12.75">
      <c r="A24" s="77" t="s">
        <v>130</v>
      </c>
      <c r="B24" s="88"/>
      <c r="C24" s="78"/>
      <c r="D24" s="78"/>
      <c r="E24" s="89"/>
      <c r="F24" s="85"/>
      <c r="G24" s="85"/>
      <c r="H24" s="85"/>
      <c r="I24" s="81"/>
      <c r="J24" s="85"/>
      <c r="K24" s="85"/>
      <c r="L24" s="81"/>
      <c r="M24" s="202">
        <f t="shared" si="2"/>
        <v>0</v>
      </c>
      <c r="N24" s="85"/>
      <c r="O24" s="85"/>
      <c r="P24" s="85"/>
      <c r="Q24" s="81"/>
      <c r="R24" s="85"/>
      <c r="S24" s="85"/>
      <c r="T24" s="81"/>
      <c r="U24" s="202">
        <f t="shared" si="3"/>
        <v>0</v>
      </c>
      <c r="V24" s="85"/>
      <c r="W24" s="85"/>
      <c r="X24" s="85"/>
      <c r="Y24" s="81"/>
      <c r="Z24" s="85"/>
      <c r="AA24" s="85"/>
      <c r="AB24" s="81"/>
      <c r="AC24" s="202">
        <f t="shared" si="4"/>
        <v>0</v>
      </c>
      <c r="AD24" s="211">
        <f>AC24+U24+M24</f>
        <v>0</v>
      </c>
      <c r="AE24" s="82"/>
      <c r="AF24" s="83"/>
      <c r="AG24" s="79"/>
      <c r="AH24" s="90"/>
      <c r="AI24" s="90"/>
    </row>
    <row r="25" spans="1:35" s="38" customFormat="1" ht="12.75">
      <c r="A25" s="91" t="s">
        <v>131</v>
      </c>
      <c r="B25" s="88"/>
      <c r="C25" s="78"/>
      <c r="D25" s="78"/>
      <c r="E25" s="89"/>
      <c r="F25" s="85"/>
      <c r="G25" s="85"/>
      <c r="H25" s="85"/>
      <c r="I25" s="81"/>
      <c r="J25" s="85"/>
      <c r="K25" s="85"/>
      <c r="L25" s="81"/>
      <c r="M25" s="202">
        <f t="shared" si="2"/>
        <v>0</v>
      </c>
      <c r="N25" s="85"/>
      <c r="O25" s="85"/>
      <c r="P25" s="85"/>
      <c r="Q25" s="81"/>
      <c r="R25" s="85"/>
      <c r="S25" s="85"/>
      <c r="T25" s="81"/>
      <c r="U25" s="202">
        <f t="shared" si="3"/>
        <v>0</v>
      </c>
      <c r="V25" s="85"/>
      <c r="W25" s="85"/>
      <c r="X25" s="85"/>
      <c r="Y25" s="81"/>
      <c r="Z25" s="85"/>
      <c r="AA25" s="85"/>
      <c r="AB25" s="81"/>
      <c r="AC25" s="202">
        <f t="shared" si="4"/>
        <v>0</v>
      </c>
      <c r="AD25" s="211">
        <f>AC25+U25+M25</f>
        <v>0</v>
      </c>
      <c r="AE25" s="82"/>
      <c r="AF25" s="82"/>
      <c r="AG25" s="92"/>
      <c r="AH25" s="90"/>
      <c r="AI25" s="90"/>
    </row>
    <row r="26" spans="1:62" s="14" customFormat="1" ht="35.25" customHeight="1">
      <c r="A26" s="68"/>
      <c r="B26" s="69" t="s">
        <v>132</v>
      </c>
      <c r="C26" s="70"/>
      <c r="D26" s="70"/>
      <c r="E26" s="71"/>
      <c r="F26" s="72">
        <f>SUM(F27:F27)</f>
        <v>0</v>
      </c>
      <c r="G26" s="72">
        <f>SUM(G27:G27)</f>
        <v>0</v>
      </c>
      <c r="H26" s="72">
        <f>SUM(H27:H27)</f>
        <v>0</v>
      </c>
      <c r="I26" s="73"/>
      <c r="J26" s="72">
        <f>SUM(J27:J27)</f>
        <v>0</v>
      </c>
      <c r="K26" s="72">
        <f>SUM(K27:K27)</f>
        <v>0</v>
      </c>
      <c r="L26" s="73"/>
      <c r="M26" s="72">
        <f>SUM(M27:M27)</f>
        <v>0</v>
      </c>
      <c r="N26" s="72">
        <f>SUM(N27:N27)</f>
        <v>0</v>
      </c>
      <c r="O26" s="72">
        <f>SUM(O27:O27)</f>
        <v>0</v>
      </c>
      <c r="P26" s="72">
        <f>SUM(P27:P27)</f>
        <v>0</v>
      </c>
      <c r="Q26" s="73"/>
      <c r="R26" s="72">
        <f>SUM(R27:R27)</f>
        <v>0</v>
      </c>
      <c r="S26" s="72">
        <f>SUM(S27:S27)</f>
        <v>0</v>
      </c>
      <c r="T26" s="73"/>
      <c r="U26" s="72">
        <f>SUM(U27:U27)</f>
        <v>0</v>
      </c>
      <c r="V26" s="72">
        <f>SUM(V27:V27)</f>
        <v>0</v>
      </c>
      <c r="W26" s="72">
        <f>SUM(W27:W27)</f>
        <v>0</v>
      </c>
      <c r="X26" s="72">
        <f>SUM(X27:X27)</f>
        <v>0</v>
      </c>
      <c r="Y26" s="73"/>
      <c r="Z26" s="72">
        <f>SUM(Z27:Z27)</f>
        <v>0</v>
      </c>
      <c r="AA26" s="72">
        <f>SUM(AA27:AA27)</f>
        <v>0</v>
      </c>
      <c r="AB26" s="73"/>
      <c r="AC26" s="72">
        <f>SUM(AC27:AC27)</f>
        <v>0</v>
      </c>
      <c r="AD26" s="72">
        <f>SUM(AD27:AD27)</f>
        <v>0</v>
      </c>
      <c r="AE26" s="74"/>
      <c r="AF26" s="75"/>
      <c r="AG26" s="76"/>
      <c r="AH26" s="76"/>
      <c r="AI26" s="76"/>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row>
    <row r="27" spans="1:35" ht="12.75">
      <c r="A27" s="77" t="s">
        <v>133</v>
      </c>
      <c r="B27" s="88"/>
      <c r="C27" s="78"/>
      <c r="D27" s="78"/>
      <c r="E27" s="89"/>
      <c r="F27" s="85"/>
      <c r="G27" s="81"/>
      <c r="H27" s="81"/>
      <c r="I27" s="81"/>
      <c r="J27" s="81"/>
      <c r="K27" s="81"/>
      <c r="L27" s="81"/>
      <c r="M27" s="202">
        <f t="shared" si="2"/>
        <v>0</v>
      </c>
      <c r="N27" s="85"/>
      <c r="O27" s="81"/>
      <c r="P27" s="81"/>
      <c r="Q27" s="81"/>
      <c r="R27" s="81"/>
      <c r="S27" s="81"/>
      <c r="T27" s="81"/>
      <c r="U27" s="202">
        <f t="shared" si="3"/>
        <v>0</v>
      </c>
      <c r="V27" s="85"/>
      <c r="W27" s="81"/>
      <c r="X27" s="81"/>
      <c r="Y27" s="81"/>
      <c r="Z27" s="81"/>
      <c r="AA27" s="81"/>
      <c r="AB27" s="81"/>
      <c r="AC27" s="202">
        <f t="shared" si="4"/>
        <v>0</v>
      </c>
      <c r="AD27" s="211">
        <f>AC27+U27+M27</f>
        <v>0</v>
      </c>
      <c r="AE27" s="82"/>
      <c r="AF27" s="83"/>
      <c r="AG27" s="79"/>
      <c r="AH27" s="79"/>
      <c r="AI27" s="79"/>
    </row>
    <row r="39" spans="37:40" ht="12.75">
      <c r="AK39" s="4" t="s">
        <v>78</v>
      </c>
      <c r="AL39" s="4" t="s">
        <v>79</v>
      </c>
      <c r="AM39" s="4" t="s">
        <v>80</v>
      </c>
      <c r="AN39" s="4" t="s">
        <v>81</v>
      </c>
    </row>
    <row r="40" spans="37:40" ht="30">
      <c r="AK40" s="54" t="s">
        <v>134</v>
      </c>
      <c r="AL40" s="54" t="s">
        <v>103</v>
      </c>
      <c r="AM40" s="54" t="s">
        <v>135</v>
      </c>
      <c r="AN40" s="94" t="s">
        <v>136</v>
      </c>
    </row>
    <row r="41" spans="37:40" ht="30">
      <c r="AK41" s="54" t="s">
        <v>137</v>
      </c>
      <c r="AL41" s="54" t="s">
        <v>138</v>
      </c>
      <c r="AM41" s="54" t="s">
        <v>139</v>
      </c>
      <c r="AN41" s="4"/>
    </row>
    <row r="42" spans="37:40" ht="30">
      <c r="AK42" s="54" t="s">
        <v>140</v>
      </c>
      <c r="AL42" s="54" t="s">
        <v>141</v>
      </c>
      <c r="AM42" s="54" t="s">
        <v>121</v>
      </c>
      <c r="AN42" s="35"/>
    </row>
    <row r="43" spans="37:40" ht="45">
      <c r="AK43" s="54" t="s">
        <v>142</v>
      </c>
      <c r="AL43" s="54" t="s">
        <v>143</v>
      </c>
      <c r="AM43" s="54" t="s">
        <v>114</v>
      </c>
      <c r="AN43" s="37"/>
    </row>
    <row r="44" spans="37:40" ht="30">
      <c r="AK44" s="54" t="s">
        <v>144</v>
      </c>
      <c r="AL44" s="54" t="s">
        <v>145</v>
      </c>
      <c r="AM44" s="54" t="s">
        <v>146</v>
      </c>
      <c r="AN44" s="4"/>
    </row>
    <row r="45" spans="37:40" ht="60">
      <c r="AK45" s="54" t="s">
        <v>147</v>
      </c>
      <c r="AL45" s="54" t="s">
        <v>148</v>
      </c>
      <c r="AM45" s="54" t="s">
        <v>149</v>
      </c>
      <c r="AN45" s="4"/>
    </row>
    <row r="46" spans="37:40" ht="30">
      <c r="AK46" s="54" t="s">
        <v>150</v>
      </c>
      <c r="AL46" s="54" t="s">
        <v>151</v>
      </c>
      <c r="AM46" s="54" t="s">
        <v>152</v>
      </c>
      <c r="AN46" s="35"/>
    </row>
    <row r="47" spans="37:40" ht="30">
      <c r="AK47" s="37"/>
      <c r="AL47" s="54" t="s">
        <v>153</v>
      </c>
      <c r="AM47" s="54" t="s">
        <v>109</v>
      </c>
      <c r="AN47" s="37"/>
    </row>
    <row r="48" spans="37:40" ht="45">
      <c r="AK48" s="4"/>
      <c r="AM48" s="54" t="s">
        <v>154</v>
      </c>
      <c r="AN48" s="4"/>
    </row>
    <row r="49" spans="37:40" ht="30">
      <c r="AK49" s="4"/>
      <c r="AL49" s="4"/>
      <c r="AM49" s="54" t="s">
        <v>126</v>
      </c>
      <c r="AN49" s="4"/>
    </row>
  </sheetData>
  <sheetProtection/>
  <mergeCells count="51">
    <mergeCell ref="A6:AI6"/>
    <mergeCell ref="A1:AH1"/>
    <mergeCell ref="A2:AH2"/>
    <mergeCell ref="A3:AH3"/>
    <mergeCell ref="A4:AH4"/>
    <mergeCell ref="A5:AH5"/>
    <mergeCell ref="A16:AI16"/>
    <mergeCell ref="V9:AC9"/>
    <mergeCell ref="V10:V11"/>
    <mergeCell ref="W10:W11"/>
    <mergeCell ref="X10:X11"/>
    <mergeCell ref="E8:E11"/>
    <mergeCell ref="U10:U11"/>
    <mergeCell ref="J10:J11"/>
    <mergeCell ref="F8:M8"/>
    <mergeCell ref="AD8:AD11"/>
    <mergeCell ref="A7:AE7"/>
    <mergeCell ref="F10:F11"/>
    <mergeCell ref="G10:G11"/>
    <mergeCell ref="H10:H11"/>
    <mergeCell ref="I10:I11"/>
    <mergeCell ref="A8:A11"/>
    <mergeCell ref="D8:D11"/>
    <mergeCell ref="AB10:AB11"/>
    <mergeCell ref="F9:M9"/>
    <mergeCell ref="AA10:AA11"/>
    <mergeCell ref="B8:B11"/>
    <mergeCell ref="C8:C11"/>
    <mergeCell ref="Q10:Q11"/>
    <mergeCell ref="R10:R11"/>
    <mergeCell ref="S10:S11"/>
    <mergeCell ref="T10:T11"/>
    <mergeCell ref="AC10:AC11"/>
    <mergeCell ref="AH8:AH11"/>
    <mergeCell ref="N9:U9"/>
    <mergeCell ref="N10:N11"/>
    <mergeCell ref="O10:O11"/>
    <mergeCell ref="P10:P11"/>
    <mergeCell ref="AE8:AE11"/>
    <mergeCell ref="AG8:AG11"/>
    <mergeCell ref="V8:AC8"/>
    <mergeCell ref="AI8:AI11"/>
    <mergeCell ref="N8:U8"/>
    <mergeCell ref="Y10:Y11"/>
    <mergeCell ref="Z10:Z11"/>
    <mergeCell ref="B21:AI21"/>
    <mergeCell ref="K10:K11"/>
    <mergeCell ref="L10:L11"/>
    <mergeCell ref="M10:M11"/>
    <mergeCell ref="A12:B12"/>
    <mergeCell ref="AF8:AF11"/>
  </mergeCells>
  <dataValidations count="5">
    <dataValidation type="list" allowBlank="1" showInputMessage="1" showErrorMessage="1" sqref="C18:C19">
      <formula1>$AL$40:$AL$47</formula1>
    </dataValidation>
    <dataValidation type="list" allowBlank="1" showInputMessage="1" showErrorMessage="1" sqref="C22:C25">
      <formula1>$AM$40:$AM$49</formula1>
    </dataValidation>
    <dataValidation type="list" allowBlank="1" showInputMessage="1" showErrorMessage="1" sqref="C27">
      <formula1>$AN$40</formula1>
    </dataValidation>
    <dataValidation type="list" allowBlank="1" showInputMessage="1" showErrorMessage="1" sqref="C14:C15">
      <formula1>$AK$40:$AK$46</formula1>
    </dataValidation>
    <dataValidation type="list" allowBlank="1" showInputMessage="1" showErrorMessage="1" sqref="D27 D22:D25 D18:D19 D14:D15">
      <formula1>$AJ$3:$AJ$5</formula1>
    </dataValidation>
  </dataValidations>
  <printOptions/>
  <pageMargins left="0.25" right="0.25" top="0.75" bottom="0.75" header="0.3" footer="0.3"/>
  <pageSetup fitToHeight="0" fitToWidth="1" horizontalDpi="600" verticalDpi="600" orientation="landscape" paperSize="8" scale="30" r:id="rId1"/>
</worksheet>
</file>

<file path=xl/worksheets/sheet3.xml><?xml version="1.0" encoding="utf-8"?>
<worksheet xmlns="http://schemas.openxmlformats.org/spreadsheetml/2006/main" xmlns:r="http://schemas.openxmlformats.org/officeDocument/2006/relationships">
  <sheetPr>
    <pageSetUpPr fitToPage="1"/>
  </sheetPr>
  <dimension ref="A1:AI220"/>
  <sheetViews>
    <sheetView zoomScale="40" zoomScaleNormal="40" zoomScalePageLayoutView="0" workbookViewId="0" topLeftCell="A1">
      <selection activeCell="A218" sqref="A218:IV218"/>
    </sheetView>
  </sheetViews>
  <sheetFormatPr defaultColWidth="9.140625" defaultRowHeight="15"/>
  <cols>
    <col min="1" max="1" width="6.140625" style="93" customWidth="1"/>
    <col min="2" max="2" width="36.8515625" style="48" customWidth="1"/>
    <col min="3" max="3" width="24.28125" style="5" customWidth="1"/>
    <col min="4" max="4" width="11.421875" style="5" customWidth="1"/>
    <col min="5" max="5" width="14.28125" style="5" customWidth="1"/>
    <col min="6" max="6" width="13.421875" style="49" customWidth="1"/>
    <col min="7" max="7" width="11.28125" style="50" customWidth="1"/>
    <col min="8" max="13" width="11.28125" style="49" customWidth="1"/>
    <col min="14" max="14" width="13.421875" style="49" customWidth="1"/>
    <col min="15" max="15" width="16.7109375" style="50" customWidth="1"/>
    <col min="16" max="21" width="11.28125" style="49" customWidth="1"/>
    <col min="22" max="22" width="13.421875" style="49" customWidth="1"/>
    <col min="23" max="23" width="16.7109375" style="50" customWidth="1"/>
    <col min="24" max="30" width="11.28125" style="49" customWidth="1"/>
    <col min="31" max="31" width="61.28125" style="51" customWidth="1"/>
    <col min="32" max="32" width="12.28125" style="52" customWidth="1"/>
    <col min="33" max="33" width="23.7109375" style="53" customWidth="1"/>
    <col min="34" max="34" width="13.421875" style="53" customWidth="1"/>
    <col min="35" max="35" width="58.7109375" style="53" customWidth="1"/>
    <col min="36" max="16384" width="9.140625" style="5" customWidth="1"/>
  </cols>
  <sheetData>
    <row r="1" spans="1:34" s="2" customFormat="1" ht="24.75" customHeight="1">
      <c r="A1" s="636"/>
      <c r="B1" s="537"/>
      <c r="C1" s="537"/>
      <c r="D1" s="537"/>
      <c r="E1" s="537"/>
      <c r="F1" s="537"/>
      <c r="G1" s="537"/>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G1" s="537"/>
      <c r="AH1" s="537"/>
    </row>
    <row r="2" spans="1:34" s="2" customFormat="1" ht="19.5" customHeight="1">
      <c r="A2" s="636"/>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row>
    <row r="3" spans="1:34" s="2" customFormat="1" ht="20.25" customHeight="1">
      <c r="A3" s="603"/>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row>
    <row r="4" spans="1:35" ht="12.75" customHeight="1">
      <c r="A4" s="603"/>
      <c r="B4" s="604"/>
      <c r="C4" s="604"/>
      <c r="D4" s="604"/>
      <c r="E4" s="604"/>
      <c r="F4" s="604"/>
      <c r="G4" s="604"/>
      <c r="H4" s="604"/>
      <c r="I4" s="604"/>
      <c r="J4" s="604"/>
      <c r="K4" s="604"/>
      <c r="L4" s="604"/>
      <c r="M4" s="604"/>
      <c r="N4" s="604"/>
      <c r="O4" s="604"/>
      <c r="P4" s="604"/>
      <c r="Q4" s="604"/>
      <c r="R4" s="604"/>
      <c r="S4" s="604"/>
      <c r="T4" s="604"/>
      <c r="U4" s="604"/>
      <c r="V4" s="604"/>
      <c r="W4" s="604"/>
      <c r="X4" s="604"/>
      <c r="Y4" s="604"/>
      <c r="Z4" s="604"/>
      <c r="AA4" s="604"/>
      <c r="AB4" s="604"/>
      <c r="AC4" s="604"/>
      <c r="AD4" s="604"/>
      <c r="AE4" s="604"/>
      <c r="AF4" s="604"/>
      <c r="AG4" s="604"/>
      <c r="AH4" s="604"/>
      <c r="AI4" s="57"/>
    </row>
    <row r="5" spans="1:35" ht="16.5" customHeight="1">
      <c r="A5" s="603"/>
      <c r="B5" s="604"/>
      <c r="C5" s="604"/>
      <c r="D5" s="604"/>
      <c r="E5" s="604"/>
      <c r="F5" s="604"/>
      <c r="G5" s="604"/>
      <c r="H5" s="604"/>
      <c r="I5" s="604"/>
      <c r="J5" s="604"/>
      <c r="K5" s="604"/>
      <c r="L5" s="604"/>
      <c r="M5" s="604"/>
      <c r="N5" s="604"/>
      <c r="O5" s="604"/>
      <c r="P5" s="604"/>
      <c r="Q5" s="604"/>
      <c r="R5" s="604"/>
      <c r="S5" s="604"/>
      <c r="T5" s="604"/>
      <c r="U5" s="604"/>
      <c r="V5" s="604"/>
      <c r="W5" s="604"/>
      <c r="X5" s="604"/>
      <c r="Y5" s="604"/>
      <c r="Z5" s="604"/>
      <c r="AA5" s="604"/>
      <c r="AB5" s="604"/>
      <c r="AC5" s="604"/>
      <c r="AD5" s="604"/>
      <c r="AE5" s="604"/>
      <c r="AF5" s="604"/>
      <c r="AG5" s="604"/>
      <c r="AH5" s="604"/>
      <c r="AI5" s="57"/>
    </row>
    <row r="6" spans="1:35" ht="43.5" customHeight="1">
      <c r="A6" s="539" t="s">
        <v>2044</v>
      </c>
      <c r="B6" s="517"/>
      <c r="C6" s="517"/>
      <c r="D6" s="517"/>
      <c r="E6" s="517"/>
      <c r="F6" s="517"/>
      <c r="G6" s="517"/>
      <c r="H6" s="517"/>
      <c r="I6" s="517"/>
      <c r="J6" s="517"/>
      <c r="K6" s="517"/>
      <c r="L6" s="517"/>
      <c r="M6" s="517"/>
      <c r="N6" s="517"/>
      <c r="O6" s="517"/>
      <c r="P6" s="517"/>
      <c r="Q6" s="517"/>
      <c r="R6" s="517"/>
      <c r="S6" s="517"/>
      <c r="T6" s="517"/>
      <c r="U6" s="517"/>
      <c r="V6" s="517"/>
      <c r="W6" s="517"/>
      <c r="X6" s="517"/>
      <c r="Y6" s="517"/>
      <c r="Z6" s="517"/>
      <c r="AA6" s="517"/>
      <c r="AB6" s="517"/>
      <c r="AC6" s="517"/>
      <c r="AD6" s="517"/>
      <c r="AE6" s="517"/>
      <c r="AF6" s="540"/>
      <c r="AG6" s="540"/>
      <c r="AH6" s="540"/>
      <c r="AI6" s="540"/>
    </row>
    <row r="7" spans="1:35" ht="43.5" customHeight="1">
      <c r="A7" s="516" t="s">
        <v>657</v>
      </c>
      <c r="B7" s="517"/>
      <c r="C7" s="517"/>
      <c r="D7" s="517"/>
      <c r="E7" s="517"/>
      <c r="F7" s="517"/>
      <c r="G7" s="517"/>
      <c r="H7" s="517"/>
      <c r="I7" s="517"/>
      <c r="J7" s="517"/>
      <c r="K7" s="517"/>
      <c r="L7" s="517"/>
      <c r="M7" s="517"/>
      <c r="N7" s="517"/>
      <c r="O7" s="517"/>
      <c r="P7" s="517"/>
      <c r="Q7" s="517"/>
      <c r="R7" s="517"/>
      <c r="S7" s="517"/>
      <c r="T7" s="517"/>
      <c r="U7" s="517"/>
      <c r="V7" s="517"/>
      <c r="W7" s="517"/>
      <c r="X7" s="517"/>
      <c r="Y7" s="517"/>
      <c r="Z7" s="517"/>
      <c r="AA7" s="517"/>
      <c r="AB7" s="517"/>
      <c r="AC7" s="517"/>
      <c r="AD7" s="517"/>
      <c r="AE7" s="517"/>
      <c r="AF7" s="144"/>
      <c r="AG7" s="144"/>
      <c r="AH7" s="144"/>
      <c r="AI7" s="143"/>
    </row>
    <row r="8" spans="1:35" ht="12.75" customHeight="1">
      <c r="A8" s="633" t="s">
        <v>3</v>
      </c>
      <c r="B8" s="571" t="s">
        <v>4</v>
      </c>
      <c r="C8" s="582" t="s">
        <v>5</v>
      </c>
      <c r="D8" s="582" t="s">
        <v>6</v>
      </c>
      <c r="E8" s="589" t="s">
        <v>7</v>
      </c>
      <c r="F8" s="553">
        <v>2018</v>
      </c>
      <c r="G8" s="554"/>
      <c r="H8" s="554"/>
      <c r="I8" s="554"/>
      <c r="J8" s="554"/>
      <c r="K8" s="554"/>
      <c r="L8" s="555"/>
      <c r="M8" s="556"/>
      <c r="N8" s="553">
        <v>2019</v>
      </c>
      <c r="O8" s="554"/>
      <c r="P8" s="554"/>
      <c r="Q8" s="554"/>
      <c r="R8" s="554"/>
      <c r="S8" s="554"/>
      <c r="T8" s="555"/>
      <c r="U8" s="556"/>
      <c r="V8" s="553">
        <v>2020</v>
      </c>
      <c r="W8" s="554"/>
      <c r="X8" s="554"/>
      <c r="Y8" s="554"/>
      <c r="Z8" s="554"/>
      <c r="AA8" s="554"/>
      <c r="AB8" s="555"/>
      <c r="AC8" s="556"/>
      <c r="AD8" s="634" t="s">
        <v>8</v>
      </c>
      <c r="AE8" s="635" t="s">
        <v>9</v>
      </c>
      <c r="AF8" s="632" t="s">
        <v>10</v>
      </c>
      <c r="AG8" s="571" t="s">
        <v>11</v>
      </c>
      <c r="AH8" s="550" t="s">
        <v>12</v>
      </c>
      <c r="AI8" s="550" t="s">
        <v>13</v>
      </c>
    </row>
    <row r="9" spans="1:35" ht="12.75" customHeight="1">
      <c r="A9" s="633"/>
      <c r="B9" s="571"/>
      <c r="C9" s="583"/>
      <c r="D9" s="583"/>
      <c r="E9" s="590"/>
      <c r="F9" s="570" t="s">
        <v>14</v>
      </c>
      <c r="G9" s="571"/>
      <c r="H9" s="571"/>
      <c r="I9" s="571"/>
      <c r="J9" s="571"/>
      <c r="K9" s="571"/>
      <c r="L9" s="572"/>
      <c r="M9" s="573"/>
      <c r="N9" s="570" t="s">
        <v>14</v>
      </c>
      <c r="O9" s="571"/>
      <c r="P9" s="571"/>
      <c r="Q9" s="571"/>
      <c r="R9" s="571"/>
      <c r="S9" s="571"/>
      <c r="T9" s="572"/>
      <c r="U9" s="573"/>
      <c r="V9" s="570" t="s">
        <v>14</v>
      </c>
      <c r="W9" s="571"/>
      <c r="X9" s="571"/>
      <c r="Y9" s="571"/>
      <c r="Z9" s="571"/>
      <c r="AA9" s="571"/>
      <c r="AB9" s="572"/>
      <c r="AC9" s="573"/>
      <c r="AD9" s="634"/>
      <c r="AE9" s="635"/>
      <c r="AF9" s="632"/>
      <c r="AG9" s="571"/>
      <c r="AH9" s="551"/>
      <c r="AI9" s="551"/>
    </row>
    <row r="10" spans="1:35" ht="15" customHeight="1">
      <c r="A10" s="633"/>
      <c r="B10" s="571"/>
      <c r="C10" s="583"/>
      <c r="D10" s="583"/>
      <c r="E10" s="590"/>
      <c r="F10" s="574" t="s">
        <v>658</v>
      </c>
      <c r="G10" s="575" t="s">
        <v>659</v>
      </c>
      <c r="H10" s="559" t="s">
        <v>660</v>
      </c>
      <c r="I10" s="557" t="s">
        <v>18</v>
      </c>
      <c r="J10" s="559" t="s">
        <v>661</v>
      </c>
      <c r="K10" s="559" t="s">
        <v>662</v>
      </c>
      <c r="L10" s="557" t="s">
        <v>21</v>
      </c>
      <c r="M10" s="563" t="s">
        <v>22</v>
      </c>
      <c r="N10" s="574" t="s">
        <v>15</v>
      </c>
      <c r="O10" s="575" t="s">
        <v>16</v>
      </c>
      <c r="P10" s="559" t="s">
        <v>17</v>
      </c>
      <c r="Q10" s="557" t="s">
        <v>18</v>
      </c>
      <c r="R10" s="559" t="s">
        <v>19</v>
      </c>
      <c r="S10" s="557" t="s">
        <v>20</v>
      </c>
      <c r="T10" s="557" t="s">
        <v>21</v>
      </c>
      <c r="U10" s="563" t="s">
        <v>22</v>
      </c>
      <c r="V10" s="574" t="s">
        <v>15</v>
      </c>
      <c r="W10" s="575" t="s">
        <v>16</v>
      </c>
      <c r="X10" s="559" t="s">
        <v>17</v>
      </c>
      <c r="Y10" s="557" t="s">
        <v>18</v>
      </c>
      <c r="Z10" s="559" t="s">
        <v>19</v>
      </c>
      <c r="AA10" s="557" t="s">
        <v>20</v>
      </c>
      <c r="AB10" s="557" t="s">
        <v>21</v>
      </c>
      <c r="AC10" s="563" t="s">
        <v>22</v>
      </c>
      <c r="AD10" s="634"/>
      <c r="AE10" s="635"/>
      <c r="AF10" s="632"/>
      <c r="AG10" s="571"/>
      <c r="AH10" s="551"/>
      <c r="AI10" s="551"/>
    </row>
    <row r="11" spans="1:35" ht="107.25" customHeight="1">
      <c r="A11" s="633"/>
      <c r="B11" s="571"/>
      <c r="C11" s="584"/>
      <c r="D11" s="584"/>
      <c r="E11" s="591"/>
      <c r="F11" s="574"/>
      <c r="G11" s="575"/>
      <c r="H11" s="559"/>
      <c r="I11" s="558"/>
      <c r="J11" s="559"/>
      <c r="K11" s="559"/>
      <c r="L11" s="558"/>
      <c r="M11" s="564"/>
      <c r="N11" s="574"/>
      <c r="O11" s="575"/>
      <c r="P11" s="559"/>
      <c r="Q11" s="558"/>
      <c r="R11" s="559"/>
      <c r="S11" s="558"/>
      <c r="T11" s="558"/>
      <c r="U11" s="564"/>
      <c r="V11" s="574"/>
      <c r="W11" s="575"/>
      <c r="X11" s="559"/>
      <c r="Y11" s="558"/>
      <c r="Z11" s="559"/>
      <c r="AA11" s="558"/>
      <c r="AB11" s="558"/>
      <c r="AC11" s="564"/>
      <c r="AD11" s="634"/>
      <c r="AE11" s="635"/>
      <c r="AF11" s="632"/>
      <c r="AG11" s="571"/>
      <c r="AH11" s="552"/>
      <c r="AI11" s="552"/>
    </row>
    <row r="12" spans="1:35" ht="33.75" customHeight="1">
      <c r="A12" s="112"/>
      <c r="B12" s="113"/>
      <c r="C12" s="113"/>
      <c r="D12" s="113"/>
      <c r="E12" s="113"/>
      <c r="F12" s="59"/>
      <c r="G12" s="58"/>
      <c r="H12" s="59"/>
      <c r="I12" s="59"/>
      <c r="J12" s="59"/>
      <c r="K12" s="59"/>
      <c r="L12" s="59"/>
      <c r="M12" s="114"/>
      <c r="N12" s="59"/>
      <c r="O12" s="58"/>
      <c r="P12" s="59"/>
      <c r="Q12" s="59"/>
      <c r="R12" s="59"/>
      <c r="S12" s="59"/>
      <c r="T12" s="59"/>
      <c r="U12" s="114"/>
      <c r="V12" s="59"/>
      <c r="W12" s="58"/>
      <c r="X12" s="59"/>
      <c r="Y12" s="59"/>
      <c r="Z12" s="59"/>
      <c r="AA12" s="59"/>
      <c r="AB12" s="59"/>
      <c r="AC12" s="114"/>
      <c r="AD12" s="114"/>
      <c r="AE12" s="115"/>
      <c r="AF12" s="116"/>
      <c r="AG12" s="117"/>
      <c r="AH12" s="118"/>
      <c r="AI12" s="118"/>
    </row>
    <row r="13" spans="1:35" s="14" customFormat="1" ht="38.25" customHeight="1">
      <c r="A13" s="620" t="s">
        <v>155</v>
      </c>
      <c r="B13" s="620"/>
      <c r="C13" s="61"/>
      <c r="D13" s="61"/>
      <c r="E13" s="62"/>
      <c r="F13" s="63">
        <f>F14+F21+F217</f>
        <v>9495051.81</v>
      </c>
      <c r="G13" s="63">
        <f>G14+G21+G217</f>
        <v>5682405.659999999</v>
      </c>
      <c r="H13" s="63">
        <f>H14+H21+H217</f>
        <v>2416748.0300000003</v>
      </c>
      <c r="I13" s="63"/>
      <c r="J13" s="63">
        <f>J14+J21+J217</f>
        <v>1206297.77</v>
      </c>
      <c r="K13" s="63">
        <f>K14+K21+K217</f>
        <v>290000</v>
      </c>
      <c r="L13" s="63"/>
      <c r="M13" s="63">
        <f>M14+M21+M217</f>
        <v>19090503.270000003</v>
      </c>
      <c r="N13" s="63">
        <f>N14+N21+N217</f>
        <v>5060510.92</v>
      </c>
      <c r="O13" s="63">
        <f>O14+O21+O217</f>
        <v>5012927.3</v>
      </c>
      <c r="P13" s="63">
        <f>P14+P21+P217</f>
        <v>925855.14</v>
      </c>
      <c r="Q13" s="63"/>
      <c r="R13" s="63">
        <f>R14+R21+R217</f>
        <v>38500</v>
      </c>
      <c r="S13" s="63">
        <f>S14+S21+S217</f>
        <v>0</v>
      </c>
      <c r="T13" s="63"/>
      <c r="U13" s="63">
        <f>U14+U21+U217</f>
        <v>11050512.360000001</v>
      </c>
      <c r="V13" s="63">
        <f>V14+V21+V217</f>
        <v>18429865.729999997</v>
      </c>
      <c r="W13" s="63">
        <f>W14+W21+W217</f>
        <v>6080569.62</v>
      </c>
      <c r="X13" s="63">
        <f>X14+X21+X217</f>
        <v>2425836.41</v>
      </c>
      <c r="Y13" s="63"/>
      <c r="Z13" s="63">
        <f>Z14+Z21+Z217</f>
        <v>32435</v>
      </c>
      <c r="AA13" s="63">
        <f>AA14+AA21+AA217</f>
        <v>0</v>
      </c>
      <c r="AB13" s="63"/>
      <c r="AC13" s="63">
        <f>AC14+AC21+AC217</f>
        <v>26968706.759999998</v>
      </c>
      <c r="AD13" s="63">
        <f>AD14+AD21+AD217</f>
        <v>59061839.969999984</v>
      </c>
      <c r="AE13" s="65"/>
      <c r="AF13" s="66"/>
      <c r="AG13" s="67"/>
      <c r="AH13" s="67"/>
      <c r="AI13" s="67"/>
    </row>
    <row r="14" spans="1:35" s="14" customFormat="1" ht="31.5" customHeight="1">
      <c r="A14" s="86"/>
      <c r="B14" s="69" t="s">
        <v>156</v>
      </c>
      <c r="C14" s="70"/>
      <c r="D14" s="70"/>
      <c r="E14" s="71"/>
      <c r="F14" s="72">
        <f>SUM(F15:F17:F19)</f>
        <v>0</v>
      </c>
      <c r="G14" s="72">
        <f>SUM(G15:G17:G19)</f>
        <v>0</v>
      </c>
      <c r="H14" s="72">
        <f>SUM(H15:H17:H19)</f>
        <v>0</v>
      </c>
      <c r="I14" s="72">
        <f>SUM(I15:I17:I19)</f>
        <v>0</v>
      </c>
      <c r="J14" s="72">
        <f>SUM(J15:J17:J19)</f>
        <v>0</v>
      </c>
      <c r="K14" s="72">
        <f>SUM(K15:K17:K19)</f>
        <v>0</v>
      </c>
      <c r="L14" s="72">
        <f>SUM(L15:L17:L19)</f>
        <v>0</v>
      </c>
      <c r="M14" s="72">
        <f>SUM(M15:M16)</f>
        <v>0</v>
      </c>
      <c r="N14" s="72">
        <f>SUM(N15:N17:N19)</f>
        <v>63270</v>
      </c>
      <c r="O14" s="72">
        <f>SUM(O15:O17:O19)</f>
        <v>0</v>
      </c>
      <c r="P14" s="72">
        <f>SUM(P15:P17:P19)</f>
        <v>103532</v>
      </c>
      <c r="Q14" s="72">
        <f>SUM(Q15:Q17:Q19)</f>
        <v>0</v>
      </c>
      <c r="R14" s="72">
        <f>SUM(R15:R17:R19)</f>
        <v>0</v>
      </c>
      <c r="S14" s="72">
        <f>SUM(S15:S17:S19)</f>
        <v>0</v>
      </c>
      <c r="T14" s="72">
        <f>SUM(T15:T17:T19)</f>
        <v>0</v>
      </c>
      <c r="U14" s="72">
        <f>SUM(U15:U17:U19)</f>
        <v>166802</v>
      </c>
      <c r="V14" s="72">
        <f>SUM(V15:V17:V19)</f>
        <v>48380.4</v>
      </c>
      <c r="W14" s="72">
        <f>SUM(W15:W17:W19)</f>
        <v>535492</v>
      </c>
      <c r="X14" s="72">
        <f>SUM(X15:X17:X19)</f>
        <v>338314.6</v>
      </c>
      <c r="Y14" s="72">
        <f>SUM(Y15:Y17:Y19)</f>
        <v>0</v>
      </c>
      <c r="Z14" s="72">
        <f>SUM(Z15:Z17:Z19)</f>
        <v>0</v>
      </c>
      <c r="AA14" s="72">
        <f>SUM(AA15:AA17:AA19)</f>
        <v>0</v>
      </c>
      <c r="AB14" s="72">
        <f>SUM(AB15:AB17:AB19)</f>
        <v>0</v>
      </c>
      <c r="AC14" s="72">
        <f>SUM(AC15:AC17,AC19)</f>
        <v>922187</v>
      </c>
      <c r="AD14" s="72">
        <f>SUM(AD15:AD17,AD19)</f>
        <v>1088989</v>
      </c>
      <c r="AE14" s="74"/>
      <c r="AF14" s="75"/>
      <c r="AG14" s="76"/>
      <c r="AH14" s="76"/>
      <c r="AI14" s="76"/>
    </row>
    <row r="15" spans="1:35" s="216" customFormat="1" ht="63.75">
      <c r="A15" s="224" t="s">
        <v>157</v>
      </c>
      <c r="B15" s="452" t="s">
        <v>158</v>
      </c>
      <c r="C15" s="420" t="s">
        <v>159</v>
      </c>
      <c r="D15" s="420" t="s">
        <v>38</v>
      </c>
      <c r="E15" s="210" t="s">
        <v>160</v>
      </c>
      <c r="F15" s="311"/>
      <c r="G15" s="311"/>
      <c r="H15" s="311"/>
      <c r="I15" s="418"/>
      <c r="J15" s="311"/>
      <c r="K15" s="311"/>
      <c r="L15" s="418"/>
      <c r="M15" s="454">
        <f>F15+G15+H15+J15+K15</f>
        <v>0</v>
      </c>
      <c r="N15" s="311">
        <v>40000</v>
      </c>
      <c r="O15" s="311"/>
      <c r="P15" s="311"/>
      <c r="Q15" s="418"/>
      <c r="R15" s="311"/>
      <c r="S15" s="311"/>
      <c r="T15" s="418"/>
      <c r="U15" s="454">
        <f>N15+O15+P15+R15+S15</f>
        <v>40000</v>
      </c>
      <c r="V15" s="311"/>
      <c r="W15" s="311">
        <v>11</v>
      </c>
      <c r="X15" s="311"/>
      <c r="Y15" s="418"/>
      <c r="Z15" s="311"/>
      <c r="AA15" s="311"/>
      <c r="AB15" s="418"/>
      <c r="AC15" s="454">
        <f>V15+W15+X15+Z15+AA15</f>
        <v>11</v>
      </c>
      <c r="AD15" s="311">
        <f>AC15+U15+M15</f>
        <v>40011</v>
      </c>
      <c r="AE15" s="475" t="s">
        <v>161</v>
      </c>
      <c r="AF15" s="204" t="s">
        <v>162</v>
      </c>
      <c r="AG15" s="476" t="s">
        <v>70</v>
      </c>
      <c r="AH15" s="195" t="s">
        <v>1844</v>
      </c>
      <c r="AI15" s="195" t="s">
        <v>1855</v>
      </c>
    </row>
    <row r="16" spans="1:35" s="230" customFormat="1" ht="137.25" customHeight="1">
      <c r="A16" s="224" t="s">
        <v>163</v>
      </c>
      <c r="B16" s="452" t="s">
        <v>164</v>
      </c>
      <c r="C16" s="212" t="s">
        <v>165</v>
      </c>
      <c r="D16" s="212" t="s">
        <v>38</v>
      </c>
      <c r="E16" s="231" t="s">
        <v>166</v>
      </c>
      <c r="F16" s="226"/>
      <c r="G16" s="227"/>
      <c r="H16" s="227"/>
      <c r="I16" s="227"/>
      <c r="J16" s="227"/>
      <c r="K16" s="227"/>
      <c r="L16" s="227"/>
      <c r="M16" s="454">
        <f>F16+G16+H16+J16+K16</f>
        <v>0</v>
      </c>
      <c r="N16" s="226">
        <v>5000</v>
      </c>
      <c r="O16" s="227"/>
      <c r="P16" s="227"/>
      <c r="Q16" s="227"/>
      <c r="R16" s="227"/>
      <c r="S16" s="227"/>
      <c r="T16" s="227"/>
      <c r="U16" s="454">
        <f>N16+O16+P16+R16+S16</f>
        <v>5000</v>
      </c>
      <c r="V16" s="227">
        <v>5000</v>
      </c>
      <c r="W16" s="227"/>
      <c r="X16" s="227"/>
      <c r="Y16" s="227"/>
      <c r="Z16" s="227"/>
      <c r="AA16" s="227"/>
      <c r="AB16" s="227"/>
      <c r="AC16" s="454">
        <f>V16+W16+X16+Z16+AA16</f>
        <v>5000</v>
      </c>
      <c r="AD16" s="311">
        <f>AC16+U16+M16</f>
        <v>10000</v>
      </c>
      <c r="AE16" s="228" t="s">
        <v>167</v>
      </c>
      <c r="AF16" s="229" t="s">
        <v>57</v>
      </c>
      <c r="AG16" s="212" t="s">
        <v>168</v>
      </c>
      <c r="AH16" s="212"/>
      <c r="AI16" s="477" t="s">
        <v>1856</v>
      </c>
    </row>
    <row r="17" spans="1:35" s="230" customFormat="1" ht="148.5" customHeight="1">
      <c r="A17" s="224" t="s">
        <v>1683</v>
      </c>
      <c r="B17" s="452" t="s">
        <v>1684</v>
      </c>
      <c r="C17" s="212" t="s">
        <v>165</v>
      </c>
      <c r="D17" s="212" t="s">
        <v>38</v>
      </c>
      <c r="E17" s="231" t="s">
        <v>1685</v>
      </c>
      <c r="F17" s="226"/>
      <c r="G17" s="226"/>
      <c r="H17" s="226"/>
      <c r="I17" s="226"/>
      <c r="J17" s="226"/>
      <c r="K17" s="226"/>
      <c r="L17" s="226"/>
      <c r="M17" s="454">
        <f>F17+G17+H17+J17+K17</f>
        <v>0</v>
      </c>
      <c r="N17" s="226">
        <v>18270</v>
      </c>
      <c r="O17" s="226"/>
      <c r="P17" s="226">
        <v>103532</v>
      </c>
      <c r="Q17" s="260" t="s">
        <v>1751</v>
      </c>
      <c r="R17" s="227"/>
      <c r="S17" s="226"/>
      <c r="T17" s="226"/>
      <c r="U17" s="454">
        <f>N17+O17+P17+R17+S17</f>
        <v>121802</v>
      </c>
      <c r="V17" s="226">
        <v>16199.4</v>
      </c>
      <c r="W17" s="226"/>
      <c r="X17" s="226">
        <v>91796.6</v>
      </c>
      <c r="Y17" s="260" t="s">
        <v>1751</v>
      </c>
      <c r="Z17" s="226"/>
      <c r="AA17" s="226"/>
      <c r="AB17" s="226"/>
      <c r="AC17" s="454">
        <f>V17+W17+X17+Z17+AA17</f>
        <v>107996</v>
      </c>
      <c r="AD17" s="311">
        <f>AC17+U17+M17</f>
        <v>229798</v>
      </c>
      <c r="AE17" s="228" t="s">
        <v>1686</v>
      </c>
      <c r="AF17" s="229">
        <v>2021</v>
      </c>
      <c r="AG17" s="212" t="s">
        <v>33</v>
      </c>
      <c r="AH17" s="212" t="s">
        <v>1848</v>
      </c>
      <c r="AI17" s="215" t="s">
        <v>1857</v>
      </c>
    </row>
    <row r="18" spans="1:35" s="320" customFormat="1" ht="15">
      <c r="A18" s="614" t="s">
        <v>1705</v>
      </c>
      <c r="B18" s="615"/>
      <c r="C18" s="615"/>
      <c r="D18" s="615"/>
      <c r="E18" s="615"/>
      <c r="F18" s="615"/>
      <c r="G18" s="615"/>
      <c r="H18" s="615"/>
      <c r="I18" s="615"/>
      <c r="J18" s="615"/>
      <c r="K18" s="615"/>
      <c r="L18" s="615"/>
      <c r="M18" s="615"/>
      <c r="N18" s="615"/>
      <c r="O18" s="615"/>
      <c r="P18" s="615"/>
      <c r="Q18" s="615"/>
      <c r="R18" s="615"/>
      <c r="S18" s="615"/>
      <c r="T18" s="615"/>
      <c r="U18" s="615"/>
      <c r="V18" s="615"/>
      <c r="W18" s="615"/>
      <c r="X18" s="615"/>
      <c r="Y18" s="615"/>
      <c r="Z18" s="615"/>
      <c r="AA18" s="615"/>
      <c r="AB18" s="615"/>
      <c r="AC18" s="615"/>
      <c r="AD18" s="615"/>
      <c r="AE18" s="615"/>
      <c r="AF18" s="615"/>
      <c r="AG18" s="615"/>
      <c r="AH18" s="615"/>
      <c r="AI18" s="616"/>
    </row>
    <row r="19" spans="1:35" s="230" customFormat="1" ht="148.5" customHeight="1">
      <c r="A19" s="224" t="s">
        <v>1687</v>
      </c>
      <c r="B19" s="452" t="s">
        <v>1688</v>
      </c>
      <c r="C19" s="212" t="s">
        <v>159</v>
      </c>
      <c r="D19" s="212" t="s">
        <v>38</v>
      </c>
      <c r="E19" s="231" t="s">
        <v>1689</v>
      </c>
      <c r="F19" s="226"/>
      <c r="G19" s="226"/>
      <c r="H19" s="226"/>
      <c r="I19" s="226"/>
      <c r="J19" s="226"/>
      <c r="K19" s="226"/>
      <c r="L19" s="226"/>
      <c r="M19" s="454">
        <f>F19+G19+H19+J19+K19</f>
        <v>0</v>
      </c>
      <c r="N19" s="226"/>
      <c r="O19" s="226">
        <v>0</v>
      </c>
      <c r="P19" s="226"/>
      <c r="Q19" s="226"/>
      <c r="R19" s="226"/>
      <c r="S19" s="226"/>
      <c r="T19" s="226"/>
      <c r="U19" s="454">
        <f>N19+O19+P19+R19+S19</f>
        <v>0</v>
      </c>
      <c r="V19" s="226">
        <v>27181</v>
      </c>
      <c r="W19" s="226">
        <v>535481</v>
      </c>
      <c r="X19" s="226">
        <v>246518</v>
      </c>
      <c r="Y19" s="226"/>
      <c r="Z19" s="226"/>
      <c r="AA19" s="226"/>
      <c r="AB19" s="226"/>
      <c r="AC19" s="454">
        <f>V19+W19+X19+Z19+AA19</f>
        <v>809180</v>
      </c>
      <c r="AD19" s="311">
        <f>AC19+U19+M19</f>
        <v>809180</v>
      </c>
      <c r="AE19" s="228" t="s">
        <v>1690</v>
      </c>
      <c r="AF19" s="229">
        <v>2020</v>
      </c>
      <c r="AG19" s="212" t="s">
        <v>33</v>
      </c>
      <c r="AH19" s="212" t="s">
        <v>1848</v>
      </c>
      <c r="AI19" s="215" t="s">
        <v>1858</v>
      </c>
    </row>
    <row r="20" spans="1:35" s="119" customFormat="1" ht="15">
      <c r="A20" s="611" t="s">
        <v>1705</v>
      </c>
      <c r="B20" s="624"/>
      <c r="C20" s="624"/>
      <c r="D20" s="624"/>
      <c r="E20" s="624"/>
      <c r="F20" s="624"/>
      <c r="G20" s="624"/>
      <c r="H20" s="624"/>
      <c r="I20" s="624"/>
      <c r="J20" s="624"/>
      <c r="K20" s="624"/>
      <c r="L20" s="624"/>
      <c r="M20" s="624"/>
      <c r="N20" s="624"/>
      <c r="O20" s="624"/>
      <c r="P20" s="624"/>
      <c r="Q20" s="624"/>
      <c r="R20" s="624"/>
      <c r="S20" s="624"/>
      <c r="T20" s="624"/>
      <c r="U20" s="624"/>
      <c r="V20" s="624"/>
      <c r="W20" s="624"/>
      <c r="X20" s="624"/>
      <c r="Y20" s="624"/>
      <c r="Z20" s="624"/>
      <c r="AA20" s="624"/>
      <c r="AB20" s="624"/>
      <c r="AC20" s="624"/>
      <c r="AD20" s="624"/>
      <c r="AE20" s="624"/>
      <c r="AF20" s="624"/>
      <c r="AG20" s="624"/>
      <c r="AH20" s="624"/>
      <c r="AI20" s="625"/>
    </row>
    <row r="21" spans="1:35" s="14" customFormat="1" ht="31.5" customHeight="1">
      <c r="A21" s="68"/>
      <c r="B21" s="69" t="s">
        <v>34</v>
      </c>
      <c r="C21" s="70"/>
      <c r="D21" s="70"/>
      <c r="E21" s="71"/>
      <c r="F21" s="72">
        <f>SUM(F22:F175:F177,F179,F183)</f>
        <v>9495051.81</v>
      </c>
      <c r="G21" s="72">
        <f>SUM(G22:G175:G177,G179,G183)</f>
        <v>5682405.659999999</v>
      </c>
      <c r="H21" s="72">
        <f>SUM(H22:H175:H177,H179,H183)</f>
        <v>2416748.0300000003</v>
      </c>
      <c r="I21" s="72"/>
      <c r="J21" s="72">
        <f>SUM(J22:J175:J177,J179,J183)</f>
        <v>1206297.77</v>
      </c>
      <c r="K21" s="72">
        <f>SUM(K22:K175:K177,K179,K183)</f>
        <v>290000</v>
      </c>
      <c r="L21" s="72"/>
      <c r="M21" s="72">
        <f>SUM(M22:M175:M177,M179,M183)</f>
        <v>19090503.270000003</v>
      </c>
      <c r="N21" s="72">
        <f>SUM(N22:N175:N177,N179,N181,N184,N186,N188,N190,N192,N194,N196,N198,N200,N202,N205,N207,N211,N209,N213,N215,N218)</f>
        <v>4982240.92</v>
      </c>
      <c r="O21" s="72">
        <f>SUM(O22:O175:O177,O179,O181,O184,O186,O188,O190,O192,O194,O196,O198,O200,O202,O205,O207,O211,O209,O213,O215,O218)</f>
        <v>5012927.3</v>
      </c>
      <c r="P21" s="72">
        <f>SUM(P22:P175:P177,P179,P181,P184,P186,P188,P190,P192,P194,P196,P198,P200,P202,P205,P207,P211,P209,P213,P215,P218)</f>
        <v>822323.14</v>
      </c>
      <c r="Q21" s="72">
        <f>SUM(Q22:Q175:Q177,Q179,Q181,Q184,Q186,Q188,Q190,Q192,Q194,Q196,Q198,Q200,Q202,Q205,Q207,Q211,Q209,Q213,Q215,Q218)</f>
        <v>0</v>
      </c>
      <c r="R21" s="72">
        <f>SUM(R22:R175:R177,R179,R181,R184,R186,R188,R190,R192,R194,R196,R198,R200,R202,R205,R207,R211,R209,R213,R215,R218)</f>
        <v>38500</v>
      </c>
      <c r="S21" s="72">
        <f>SUM(S22:S175:S177,S179,S181,S184,S186,S188,S190,S192,S194,S196,S198,S200,S202,S205,S207,S211,S209,S213,S215,S218)</f>
        <v>0</v>
      </c>
      <c r="T21" s="72">
        <f>SUM(T22:T175:T177,T179,T181,T184,T186,T188,T190,T192,T194,T196,T198,T200,T202,T205,T207,T211,T209,T213,T215,T218)</f>
        <v>0</v>
      </c>
      <c r="U21" s="72">
        <f>SUM(U22:U175:U177,U179,U181,U184,U186,U188,U190,U192,U194,U196,U198,U200,U202,U205,U207,U211,U209,U213,U215,U218)</f>
        <v>10868710.360000001</v>
      </c>
      <c r="V21" s="72">
        <f>SUM(V22:V175:V177,V179,V181,V184,V186,V188,V190,V192,V194,V196,V198,V200,V202,V205,V207,V211,V209,V213,V215,V218)</f>
        <v>18381485.33</v>
      </c>
      <c r="W21" s="72">
        <f>SUM(W22:W175:W177,W179,W181,W184,W186,W188,W190,W192,W194,W196,W198,W200,W202,W205,W207,W211,W209,W213,W215,W218)</f>
        <v>5545077.62</v>
      </c>
      <c r="X21" s="72">
        <f>SUM(X22:X175:X177,X179,X181,X184,X186,X188,X190,X192,X194,X196,X198,X200,X202,X205,X207,X211,X209,X213,X215,X218)</f>
        <v>2087521.81</v>
      </c>
      <c r="Y21" s="72">
        <f>SUM(Y22:Y175:Y177,Y179,Y181,Y184,Y186,Y188,Y190,Y192,Y194,Y196,Y198,Y200,Y202,Y205,Y207,Y211,Y209,Y213,Y215,Y218)</f>
        <v>0</v>
      </c>
      <c r="Z21" s="72">
        <f>SUM(Z22:Z175:Z177,Z179,Z181,Z184,Z186,Z188,Z190,Z192,Z194,Z196,Z198,Z200,Z202,Z205,Z207,Z211,Z209,Z213,Z215,Z218)</f>
        <v>32435</v>
      </c>
      <c r="AA21" s="72">
        <f>SUM(AA22:AA175:AA177,AA179,AA181,AA184,AA186,AA188,AA190,AA192,AA194,AA196,AA198,AA200,AA202,AA205,AA207,AA211,AA209,AA213,AA215,AA218)</f>
        <v>0</v>
      </c>
      <c r="AB21" s="72">
        <f>SUM(AB22:AB175:AB177,AB179,AB181,AB184,AB186,AB188,AB190,AB192,AB194,AB196,AB198,AB200,AB202,AB205,AB207,AB211,AB209,AB213,AB215,AB218)</f>
        <v>0</v>
      </c>
      <c r="AC21" s="72">
        <f>SUM(AC22:AC175:AC177,AC179,AC181,AC184,AC186,AC188,AC190,AC192,AC194,AC196,AC198,AC200,AC202,AC205,AC207,AC211,AC209,AC213,AC215,AC218)</f>
        <v>26046519.759999998</v>
      </c>
      <c r="AD21" s="72">
        <f>SUM(AD22:AD175:AD177,AD179,AD181,AD184,AD186,AD188,AD190,AD192,AD194,AD196,AD198,AD200,AD202,AD205,AD207,AD211,AD209,AD213,AD215,AD218)</f>
        <v>57957850.969999984</v>
      </c>
      <c r="AE21" s="98"/>
      <c r="AF21" s="75"/>
      <c r="AG21" s="76"/>
      <c r="AH21" s="76"/>
      <c r="AI21" s="76"/>
    </row>
    <row r="22" spans="1:35" s="216" customFormat="1" ht="63.75">
      <c r="A22" s="208" t="s">
        <v>169</v>
      </c>
      <c r="B22" s="452" t="s">
        <v>170</v>
      </c>
      <c r="C22" s="420" t="s">
        <v>171</v>
      </c>
      <c r="D22" s="420" t="s">
        <v>38</v>
      </c>
      <c r="E22" s="210" t="s">
        <v>172</v>
      </c>
      <c r="F22" s="311">
        <v>0</v>
      </c>
      <c r="G22" s="418"/>
      <c r="H22" s="418"/>
      <c r="I22" s="418"/>
      <c r="J22" s="418"/>
      <c r="K22" s="418"/>
      <c r="L22" s="418"/>
      <c r="M22" s="454">
        <f>F22+G22+H22+J22+K22</f>
        <v>0</v>
      </c>
      <c r="N22" s="311">
        <v>0</v>
      </c>
      <c r="O22" s="418"/>
      <c r="P22" s="418"/>
      <c r="Q22" s="418"/>
      <c r="R22" s="418"/>
      <c r="S22" s="418"/>
      <c r="T22" s="418"/>
      <c r="U22" s="454">
        <f>N22+O22+P22+R22+S22</f>
        <v>0</v>
      </c>
      <c r="V22" s="418">
        <v>200000</v>
      </c>
      <c r="W22" s="418"/>
      <c r="X22" s="418"/>
      <c r="Y22" s="418"/>
      <c r="Z22" s="418"/>
      <c r="AA22" s="418"/>
      <c r="AB22" s="418"/>
      <c r="AC22" s="454">
        <f>V22+W22+X22+Z22+AA22</f>
        <v>200000</v>
      </c>
      <c r="AD22" s="311">
        <f aca="true" t="shared" si="0" ref="AD22:AD89">AC22+U22+M22</f>
        <v>200000</v>
      </c>
      <c r="AE22" s="433" t="s">
        <v>173</v>
      </c>
      <c r="AF22" s="229">
        <v>2020</v>
      </c>
      <c r="AG22" s="212" t="s">
        <v>33</v>
      </c>
      <c r="AH22" s="212" t="s">
        <v>1848</v>
      </c>
      <c r="AI22" s="215" t="s">
        <v>1859</v>
      </c>
    </row>
    <row r="23" spans="1:35" s="216" customFormat="1" ht="65.25" customHeight="1">
      <c r="A23" s="208" t="s">
        <v>174</v>
      </c>
      <c r="B23" s="452" t="s">
        <v>1740</v>
      </c>
      <c r="C23" s="212" t="s">
        <v>171</v>
      </c>
      <c r="D23" s="212" t="s">
        <v>28</v>
      </c>
      <c r="E23" s="210" t="s">
        <v>175</v>
      </c>
      <c r="F23" s="226"/>
      <c r="G23" s="227"/>
      <c r="H23" s="227"/>
      <c r="I23" s="227"/>
      <c r="J23" s="227"/>
      <c r="K23" s="227"/>
      <c r="L23" s="227"/>
      <c r="M23" s="454">
        <f aca="true" t="shared" si="1" ref="M23:M90">F23+G23+H23+J23+K23</f>
        <v>0</v>
      </c>
      <c r="N23" s="226">
        <v>36300</v>
      </c>
      <c r="O23" s="306"/>
      <c r="P23" s="306"/>
      <c r="Q23" s="227"/>
      <c r="R23" s="227"/>
      <c r="S23" s="227"/>
      <c r="T23" s="227"/>
      <c r="U23" s="454">
        <f aca="true" t="shared" si="2" ref="U23:U90">N23+O23+P23+R23+S23</f>
        <v>36300</v>
      </c>
      <c r="V23" s="227">
        <v>300000</v>
      </c>
      <c r="W23" s="306"/>
      <c r="X23" s="306"/>
      <c r="Y23" s="227"/>
      <c r="Z23" s="227"/>
      <c r="AA23" s="227"/>
      <c r="AB23" s="227"/>
      <c r="AC23" s="454">
        <f aca="true" t="shared" si="3" ref="AC23:AC90">V23+W23+X23+Z23+AA23</f>
        <v>300000</v>
      </c>
      <c r="AD23" s="311">
        <f>AC23+U23+M23</f>
        <v>336300</v>
      </c>
      <c r="AE23" s="228" t="s">
        <v>1739</v>
      </c>
      <c r="AF23" s="229" t="s">
        <v>1680</v>
      </c>
      <c r="AG23" s="212" t="s">
        <v>33</v>
      </c>
      <c r="AH23" s="212" t="s">
        <v>1848</v>
      </c>
      <c r="AI23" s="215" t="s">
        <v>1860</v>
      </c>
    </row>
    <row r="24" spans="1:35" s="216" customFormat="1" ht="69" customHeight="1">
      <c r="A24" s="208" t="s">
        <v>177</v>
      </c>
      <c r="B24" s="452" t="s">
        <v>178</v>
      </c>
      <c r="C24" s="212" t="s">
        <v>179</v>
      </c>
      <c r="D24" s="212" t="s">
        <v>28</v>
      </c>
      <c r="E24" s="307" t="s">
        <v>180</v>
      </c>
      <c r="F24" s="226">
        <v>217748.21000000002</v>
      </c>
      <c r="G24" s="227"/>
      <c r="H24" s="227"/>
      <c r="I24" s="227"/>
      <c r="J24" s="227"/>
      <c r="K24" s="227"/>
      <c r="L24" s="227"/>
      <c r="M24" s="454">
        <f t="shared" si="1"/>
        <v>217748.21000000002</v>
      </c>
      <c r="N24" s="344">
        <f>265841+19361</f>
        <v>285202</v>
      </c>
      <c r="O24" s="308">
        <f>797522-16966</f>
        <v>780556</v>
      </c>
      <c r="P24" s="227"/>
      <c r="Q24" s="227"/>
      <c r="R24" s="227"/>
      <c r="S24" s="227"/>
      <c r="T24" s="227"/>
      <c r="U24" s="454">
        <f t="shared" si="2"/>
        <v>1065758</v>
      </c>
      <c r="V24" s="227"/>
      <c r="W24" s="308"/>
      <c r="X24" s="227"/>
      <c r="Y24" s="227"/>
      <c r="Z24" s="227"/>
      <c r="AA24" s="227"/>
      <c r="AB24" s="227"/>
      <c r="AC24" s="454">
        <f t="shared" si="3"/>
        <v>0</v>
      </c>
      <c r="AD24" s="311">
        <f t="shared" si="0"/>
        <v>1283506.21</v>
      </c>
      <c r="AE24" s="309" t="s">
        <v>178</v>
      </c>
      <c r="AF24" s="220" t="s">
        <v>74</v>
      </c>
      <c r="AG24" s="212" t="s">
        <v>33</v>
      </c>
      <c r="AH24" s="212" t="s">
        <v>1842</v>
      </c>
      <c r="AI24" s="215" t="s">
        <v>1861</v>
      </c>
    </row>
    <row r="25" spans="1:35" s="216" customFormat="1" ht="149.25" customHeight="1">
      <c r="A25" s="224" t="s">
        <v>181</v>
      </c>
      <c r="B25" s="430" t="s">
        <v>182</v>
      </c>
      <c r="C25" s="420" t="s">
        <v>179</v>
      </c>
      <c r="D25" s="420" t="s">
        <v>28</v>
      </c>
      <c r="E25" s="431" t="s">
        <v>196</v>
      </c>
      <c r="F25" s="418"/>
      <c r="G25" s="418"/>
      <c r="H25" s="418"/>
      <c r="I25" s="418"/>
      <c r="J25" s="418"/>
      <c r="K25" s="418"/>
      <c r="L25" s="418"/>
      <c r="M25" s="432">
        <f t="shared" si="1"/>
        <v>0</v>
      </c>
      <c r="N25" s="418">
        <v>21162.9</v>
      </c>
      <c r="O25" s="418"/>
      <c r="P25" s="418"/>
      <c r="Q25" s="418"/>
      <c r="R25" s="418"/>
      <c r="S25" s="418"/>
      <c r="T25" s="418"/>
      <c r="U25" s="432">
        <f t="shared" si="2"/>
        <v>21162.9</v>
      </c>
      <c r="V25" s="418">
        <v>196781.72</v>
      </c>
      <c r="W25" s="418">
        <v>367859.13</v>
      </c>
      <c r="X25" s="418"/>
      <c r="Y25" s="418"/>
      <c r="Z25" s="418"/>
      <c r="AA25" s="418"/>
      <c r="AB25" s="418"/>
      <c r="AC25" s="432">
        <f>V25+W25+X25+Z25+AA25</f>
        <v>564640.85</v>
      </c>
      <c r="AD25" s="418">
        <f>AC25+U25+M25</f>
        <v>585803.75</v>
      </c>
      <c r="AE25" s="433" t="s">
        <v>1821</v>
      </c>
      <c r="AF25" s="416" t="s">
        <v>74</v>
      </c>
      <c r="AG25" s="212" t="s">
        <v>33</v>
      </c>
      <c r="AH25" s="212" t="s">
        <v>1848</v>
      </c>
      <c r="AI25" s="215" t="s">
        <v>1859</v>
      </c>
    </row>
    <row r="26" spans="1:35" s="216" customFormat="1" ht="24.75" customHeight="1">
      <c r="A26" s="629" t="s">
        <v>1812</v>
      </c>
      <c r="B26" s="630"/>
      <c r="C26" s="630"/>
      <c r="D26" s="630"/>
      <c r="E26" s="630"/>
      <c r="F26" s="630"/>
      <c r="G26" s="630"/>
      <c r="H26" s="630"/>
      <c r="I26" s="630"/>
      <c r="J26" s="630"/>
      <c r="K26" s="630"/>
      <c r="L26" s="630"/>
      <c r="M26" s="630"/>
      <c r="N26" s="630"/>
      <c r="O26" s="630"/>
      <c r="P26" s="630"/>
      <c r="Q26" s="630"/>
      <c r="R26" s="630"/>
      <c r="S26" s="630"/>
      <c r="T26" s="630"/>
      <c r="U26" s="630"/>
      <c r="V26" s="630"/>
      <c r="W26" s="630"/>
      <c r="X26" s="630"/>
      <c r="Y26" s="630"/>
      <c r="Z26" s="630"/>
      <c r="AA26" s="630"/>
      <c r="AB26" s="630"/>
      <c r="AC26" s="630"/>
      <c r="AD26" s="630"/>
      <c r="AE26" s="630"/>
      <c r="AF26" s="630"/>
      <c r="AG26" s="630"/>
      <c r="AH26" s="630"/>
      <c r="AI26" s="631"/>
    </row>
    <row r="27" spans="1:35" s="216" customFormat="1" ht="191.25">
      <c r="A27" s="434" t="s">
        <v>184</v>
      </c>
      <c r="B27" s="435" t="s">
        <v>1822</v>
      </c>
      <c r="C27" s="436" t="s">
        <v>179</v>
      </c>
      <c r="D27" s="436" t="s">
        <v>38</v>
      </c>
      <c r="E27" s="431" t="s">
        <v>196</v>
      </c>
      <c r="F27" s="437"/>
      <c r="G27" s="437"/>
      <c r="H27" s="437"/>
      <c r="I27" s="437"/>
      <c r="J27" s="437"/>
      <c r="K27" s="437"/>
      <c r="L27" s="437"/>
      <c r="M27" s="432">
        <f t="shared" si="1"/>
        <v>0</v>
      </c>
      <c r="N27" s="437"/>
      <c r="O27" s="437"/>
      <c r="P27" s="437"/>
      <c r="Q27" s="437"/>
      <c r="R27" s="437"/>
      <c r="S27" s="437"/>
      <c r="T27" s="437"/>
      <c r="U27" s="438">
        <f t="shared" si="2"/>
        <v>0</v>
      </c>
      <c r="V27" s="439">
        <f>59668.44+11343.5</f>
        <v>71011.94</v>
      </c>
      <c r="W27" s="437">
        <v>84000</v>
      </c>
      <c r="X27" s="437"/>
      <c r="Y27" s="437"/>
      <c r="Z27" s="437"/>
      <c r="AA27" s="437"/>
      <c r="AB27" s="437"/>
      <c r="AC27" s="438">
        <f>V27+W27+X27+Z27+AA27</f>
        <v>155011.94</v>
      </c>
      <c r="AD27" s="437">
        <f>AC27+U27+M27</f>
        <v>155011.94</v>
      </c>
      <c r="AE27" s="440" t="s">
        <v>1823</v>
      </c>
      <c r="AF27" s="441" t="s">
        <v>1254</v>
      </c>
      <c r="AG27" s="436" t="s">
        <v>33</v>
      </c>
      <c r="AH27" s="212" t="s">
        <v>1848</v>
      </c>
      <c r="AI27" s="215" t="s">
        <v>1862</v>
      </c>
    </row>
    <row r="28" spans="1:35" s="216" customFormat="1" ht="25.5" customHeight="1">
      <c r="A28" s="629" t="s">
        <v>1812</v>
      </c>
      <c r="B28" s="630"/>
      <c r="C28" s="630"/>
      <c r="D28" s="630"/>
      <c r="E28" s="630"/>
      <c r="F28" s="630"/>
      <c r="G28" s="630"/>
      <c r="H28" s="630"/>
      <c r="I28" s="630"/>
      <c r="J28" s="630"/>
      <c r="K28" s="630"/>
      <c r="L28" s="630"/>
      <c r="M28" s="630"/>
      <c r="N28" s="630"/>
      <c r="O28" s="630"/>
      <c r="P28" s="630"/>
      <c r="Q28" s="630"/>
      <c r="R28" s="630"/>
      <c r="S28" s="630"/>
      <c r="T28" s="630"/>
      <c r="U28" s="630"/>
      <c r="V28" s="630"/>
      <c r="W28" s="630"/>
      <c r="X28" s="630"/>
      <c r="Y28" s="630"/>
      <c r="Z28" s="630"/>
      <c r="AA28" s="630"/>
      <c r="AB28" s="630"/>
      <c r="AC28" s="630"/>
      <c r="AD28" s="630"/>
      <c r="AE28" s="630"/>
      <c r="AF28" s="630"/>
      <c r="AG28" s="630"/>
      <c r="AH28" s="630"/>
      <c r="AI28" s="631"/>
    </row>
    <row r="29" spans="1:35" s="216" customFormat="1" ht="88.5" customHeight="1">
      <c r="A29" s="208" t="s">
        <v>185</v>
      </c>
      <c r="B29" s="430" t="s">
        <v>186</v>
      </c>
      <c r="C29" s="420" t="s">
        <v>179</v>
      </c>
      <c r="D29" s="420" t="s">
        <v>28</v>
      </c>
      <c r="E29" s="210" t="s">
        <v>187</v>
      </c>
      <c r="F29" s="311">
        <v>2283053.75</v>
      </c>
      <c r="G29" s="311">
        <v>1531092.37</v>
      </c>
      <c r="H29" s="311"/>
      <c r="I29" s="418"/>
      <c r="J29" s="311"/>
      <c r="K29" s="311"/>
      <c r="L29" s="418"/>
      <c r="M29" s="454">
        <f t="shared" si="1"/>
        <v>3814146.12</v>
      </c>
      <c r="N29" s="344">
        <v>267321</v>
      </c>
      <c r="O29" s="308">
        <f>1026254-281211</f>
        <v>745043</v>
      </c>
      <c r="P29" s="311"/>
      <c r="Q29" s="418"/>
      <c r="R29" s="311"/>
      <c r="S29" s="311"/>
      <c r="T29" s="418"/>
      <c r="U29" s="454">
        <f t="shared" si="2"/>
        <v>1012364</v>
      </c>
      <c r="V29" s="311"/>
      <c r="W29" s="308"/>
      <c r="X29" s="311"/>
      <c r="Y29" s="418"/>
      <c r="Z29" s="311"/>
      <c r="AA29" s="311"/>
      <c r="AB29" s="418"/>
      <c r="AC29" s="454">
        <f t="shared" si="3"/>
        <v>0</v>
      </c>
      <c r="AD29" s="311">
        <f t="shared" si="0"/>
        <v>4826510.12</v>
      </c>
      <c r="AE29" s="219" t="s">
        <v>188</v>
      </c>
      <c r="AF29" s="204" t="s">
        <v>189</v>
      </c>
      <c r="AG29" s="212" t="s">
        <v>33</v>
      </c>
      <c r="AH29" s="212" t="s">
        <v>1842</v>
      </c>
      <c r="AI29" s="215" t="s">
        <v>1861</v>
      </c>
    </row>
    <row r="30" spans="1:35" s="216" customFormat="1" ht="63.75">
      <c r="A30" s="208" t="s">
        <v>190</v>
      </c>
      <c r="B30" s="430" t="s">
        <v>191</v>
      </c>
      <c r="C30" s="420" t="s">
        <v>179</v>
      </c>
      <c r="D30" s="420" t="s">
        <v>28</v>
      </c>
      <c r="E30" s="210" t="s">
        <v>183</v>
      </c>
      <c r="F30" s="311">
        <f>21316+8712</f>
        <v>30028</v>
      </c>
      <c r="G30" s="311"/>
      <c r="H30" s="311"/>
      <c r="I30" s="418"/>
      <c r="J30" s="311"/>
      <c r="K30" s="311"/>
      <c r="L30" s="418"/>
      <c r="M30" s="454">
        <f t="shared" si="1"/>
        <v>30028</v>
      </c>
      <c r="N30" s="311"/>
      <c r="O30" s="311"/>
      <c r="P30" s="311"/>
      <c r="Q30" s="418"/>
      <c r="R30" s="311"/>
      <c r="S30" s="311"/>
      <c r="T30" s="418"/>
      <c r="U30" s="454">
        <f t="shared" si="2"/>
        <v>0</v>
      </c>
      <c r="V30" s="311"/>
      <c r="W30" s="311"/>
      <c r="X30" s="311"/>
      <c r="Y30" s="418"/>
      <c r="Z30" s="311"/>
      <c r="AA30" s="311"/>
      <c r="AB30" s="418"/>
      <c r="AC30" s="454">
        <f t="shared" si="3"/>
        <v>0</v>
      </c>
      <c r="AD30" s="311">
        <f t="shared" si="0"/>
        <v>30028</v>
      </c>
      <c r="AE30" s="219" t="s">
        <v>191</v>
      </c>
      <c r="AF30" s="204" t="s">
        <v>189</v>
      </c>
      <c r="AG30" s="212" t="s">
        <v>33</v>
      </c>
      <c r="AH30" s="212" t="s">
        <v>1844</v>
      </c>
      <c r="AI30" s="215"/>
    </row>
    <row r="31" spans="1:35" s="216" customFormat="1" ht="63.75">
      <c r="A31" s="208" t="s">
        <v>192</v>
      </c>
      <c r="B31" s="430" t="s">
        <v>193</v>
      </c>
      <c r="C31" s="420" t="s">
        <v>179</v>
      </c>
      <c r="D31" s="420" t="s">
        <v>28</v>
      </c>
      <c r="E31" s="210" t="s">
        <v>194</v>
      </c>
      <c r="F31" s="311"/>
      <c r="G31" s="311"/>
      <c r="H31" s="311"/>
      <c r="I31" s="418"/>
      <c r="J31" s="311"/>
      <c r="K31" s="311"/>
      <c r="L31" s="418"/>
      <c r="M31" s="454">
        <f t="shared" si="1"/>
        <v>0</v>
      </c>
      <c r="N31" s="311"/>
      <c r="O31" s="311"/>
      <c r="P31" s="311"/>
      <c r="Q31" s="418"/>
      <c r="R31" s="311"/>
      <c r="S31" s="311"/>
      <c r="T31" s="418"/>
      <c r="U31" s="454">
        <f t="shared" si="2"/>
        <v>0</v>
      </c>
      <c r="V31" s="311"/>
      <c r="W31" s="311"/>
      <c r="X31" s="311"/>
      <c r="Y31" s="418"/>
      <c r="Z31" s="311"/>
      <c r="AA31" s="311"/>
      <c r="AB31" s="418"/>
      <c r="AC31" s="454">
        <f t="shared" si="3"/>
        <v>0</v>
      </c>
      <c r="AD31" s="311">
        <f t="shared" si="0"/>
        <v>0</v>
      </c>
      <c r="AE31" s="430" t="s">
        <v>195</v>
      </c>
      <c r="AF31" s="204" t="s">
        <v>162</v>
      </c>
      <c r="AG31" s="212" t="s">
        <v>33</v>
      </c>
      <c r="AH31" s="212" t="s">
        <v>1844</v>
      </c>
      <c r="AI31" s="215"/>
    </row>
    <row r="32" spans="1:35" s="216" customFormat="1" ht="306">
      <c r="A32" s="442" t="s">
        <v>1824</v>
      </c>
      <c r="B32" s="305" t="s">
        <v>1825</v>
      </c>
      <c r="C32" s="305" t="s">
        <v>179</v>
      </c>
      <c r="D32" s="305" t="s">
        <v>38</v>
      </c>
      <c r="E32" s="431" t="s">
        <v>196</v>
      </c>
      <c r="F32" s="443"/>
      <c r="G32" s="444"/>
      <c r="H32" s="443"/>
      <c r="I32" s="443"/>
      <c r="J32" s="443"/>
      <c r="K32" s="443"/>
      <c r="L32" s="443"/>
      <c r="M32" s="432">
        <f t="shared" si="1"/>
        <v>0</v>
      </c>
      <c r="N32" s="443"/>
      <c r="O32" s="444" t="s">
        <v>1826</v>
      </c>
      <c r="P32" s="443"/>
      <c r="Q32" s="443"/>
      <c r="R32" s="443"/>
      <c r="S32" s="443"/>
      <c r="T32" s="443"/>
      <c r="U32" s="443">
        <v>12719</v>
      </c>
      <c r="V32" s="443">
        <f>218550+12075.8</f>
        <v>230625.8</v>
      </c>
      <c r="W32" s="444">
        <v>90000</v>
      </c>
      <c r="X32" s="443"/>
      <c r="Y32" s="443"/>
      <c r="Z32" s="443"/>
      <c r="AA32" s="443"/>
      <c r="AB32" s="443"/>
      <c r="AC32" s="443">
        <f>W32+V32</f>
        <v>320625.8</v>
      </c>
      <c r="AD32" s="443">
        <f>AC32+U32</f>
        <v>333344.8</v>
      </c>
      <c r="AE32" s="445" t="s">
        <v>1827</v>
      </c>
      <c r="AF32" s="446" t="s">
        <v>1828</v>
      </c>
      <c r="AG32" s="243" t="s">
        <v>1745</v>
      </c>
      <c r="AH32" s="212" t="s">
        <v>1848</v>
      </c>
      <c r="AI32" s="215" t="s">
        <v>1862</v>
      </c>
    </row>
    <row r="33" spans="1:35" s="216" customFormat="1" ht="20.25" customHeight="1">
      <c r="A33" s="626" t="s">
        <v>1812</v>
      </c>
      <c r="B33" s="627"/>
      <c r="C33" s="627"/>
      <c r="D33" s="627"/>
      <c r="E33" s="627"/>
      <c r="F33" s="627"/>
      <c r="G33" s="627"/>
      <c r="H33" s="627"/>
      <c r="I33" s="627"/>
      <c r="J33" s="627"/>
      <c r="K33" s="627"/>
      <c r="L33" s="627"/>
      <c r="M33" s="627"/>
      <c r="N33" s="627"/>
      <c r="O33" s="627"/>
      <c r="P33" s="627"/>
      <c r="Q33" s="627"/>
      <c r="R33" s="627"/>
      <c r="S33" s="627"/>
      <c r="T33" s="627"/>
      <c r="U33" s="627"/>
      <c r="V33" s="627"/>
      <c r="W33" s="627"/>
      <c r="X33" s="627"/>
      <c r="Y33" s="627"/>
      <c r="Z33" s="627"/>
      <c r="AA33" s="627"/>
      <c r="AB33" s="627"/>
      <c r="AC33" s="627"/>
      <c r="AD33" s="627"/>
      <c r="AE33" s="627"/>
      <c r="AF33" s="627"/>
      <c r="AG33" s="627"/>
      <c r="AH33" s="627"/>
      <c r="AI33" s="628"/>
    </row>
    <row r="34" spans="1:35" s="216" customFormat="1" ht="72.75" customHeight="1">
      <c r="A34" s="208" t="s">
        <v>197</v>
      </c>
      <c r="B34" s="430" t="s">
        <v>198</v>
      </c>
      <c r="C34" s="420" t="s">
        <v>179</v>
      </c>
      <c r="D34" s="420" t="s">
        <v>38</v>
      </c>
      <c r="E34" s="210" t="s">
        <v>199</v>
      </c>
      <c r="F34" s="311"/>
      <c r="G34" s="311"/>
      <c r="H34" s="311"/>
      <c r="I34" s="418"/>
      <c r="J34" s="311"/>
      <c r="K34" s="311"/>
      <c r="L34" s="418"/>
      <c r="M34" s="454">
        <f t="shared" si="1"/>
        <v>0</v>
      </c>
      <c r="N34" s="311">
        <v>35000</v>
      </c>
      <c r="O34" s="311"/>
      <c r="P34" s="311"/>
      <c r="Q34" s="418"/>
      <c r="R34" s="311"/>
      <c r="S34" s="311"/>
      <c r="T34" s="418"/>
      <c r="U34" s="454">
        <f t="shared" si="2"/>
        <v>35000</v>
      </c>
      <c r="V34" s="311"/>
      <c r="W34" s="311"/>
      <c r="X34" s="311"/>
      <c r="Y34" s="418"/>
      <c r="Z34" s="311"/>
      <c r="AA34" s="311"/>
      <c r="AB34" s="418"/>
      <c r="AC34" s="454">
        <f t="shared" si="3"/>
        <v>0</v>
      </c>
      <c r="AD34" s="311">
        <f t="shared" si="0"/>
        <v>35000</v>
      </c>
      <c r="AE34" s="430" t="s">
        <v>198</v>
      </c>
      <c r="AF34" s="204" t="s">
        <v>162</v>
      </c>
      <c r="AG34" s="212" t="s">
        <v>33</v>
      </c>
      <c r="AH34" s="212" t="s">
        <v>1848</v>
      </c>
      <c r="AI34" s="215" t="s">
        <v>1859</v>
      </c>
    </row>
    <row r="35" spans="1:35" s="216" customFormat="1" ht="63.75">
      <c r="A35" s="208" t="s">
        <v>201</v>
      </c>
      <c r="B35" s="430" t="s">
        <v>202</v>
      </c>
      <c r="C35" s="420" t="s">
        <v>179</v>
      </c>
      <c r="D35" s="420" t="s">
        <v>28</v>
      </c>
      <c r="E35" s="210" t="s">
        <v>172</v>
      </c>
      <c r="F35" s="311">
        <v>24064</v>
      </c>
      <c r="G35" s="311"/>
      <c r="H35" s="311"/>
      <c r="I35" s="418"/>
      <c r="J35" s="311"/>
      <c r="K35" s="311"/>
      <c r="L35" s="418"/>
      <c r="M35" s="454">
        <f t="shared" si="1"/>
        <v>24064</v>
      </c>
      <c r="N35" s="311"/>
      <c r="O35" s="311"/>
      <c r="P35" s="311"/>
      <c r="Q35" s="418"/>
      <c r="R35" s="311"/>
      <c r="S35" s="311"/>
      <c r="T35" s="418"/>
      <c r="U35" s="454">
        <f t="shared" si="2"/>
        <v>0</v>
      </c>
      <c r="V35" s="311"/>
      <c r="W35" s="311"/>
      <c r="X35" s="311"/>
      <c r="Y35" s="418"/>
      <c r="Z35" s="311"/>
      <c r="AA35" s="311"/>
      <c r="AB35" s="418"/>
      <c r="AC35" s="454">
        <f t="shared" si="3"/>
        <v>0</v>
      </c>
      <c r="AD35" s="311">
        <f t="shared" si="0"/>
        <v>24064</v>
      </c>
      <c r="AE35" s="430" t="s">
        <v>203</v>
      </c>
      <c r="AF35" s="204" t="s">
        <v>189</v>
      </c>
      <c r="AG35" s="212" t="s">
        <v>33</v>
      </c>
      <c r="AH35" s="212" t="s">
        <v>1842</v>
      </c>
      <c r="AI35" s="215" t="s">
        <v>1863</v>
      </c>
    </row>
    <row r="36" spans="1:35" s="216" customFormat="1" ht="63.75">
      <c r="A36" s="208" t="s">
        <v>204</v>
      </c>
      <c r="B36" s="430" t="s">
        <v>205</v>
      </c>
      <c r="C36" s="420" t="s">
        <v>179</v>
      </c>
      <c r="D36" s="420" t="s">
        <v>28</v>
      </c>
      <c r="E36" s="210" t="s">
        <v>172</v>
      </c>
      <c r="F36" s="311">
        <v>0</v>
      </c>
      <c r="G36" s="311"/>
      <c r="H36" s="311"/>
      <c r="I36" s="418"/>
      <c r="J36" s="311"/>
      <c r="K36" s="311"/>
      <c r="L36" s="418"/>
      <c r="M36" s="454">
        <f t="shared" si="1"/>
        <v>0</v>
      </c>
      <c r="N36" s="311">
        <v>20000</v>
      </c>
      <c r="O36" s="311"/>
      <c r="P36" s="311"/>
      <c r="Q36" s="418"/>
      <c r="R36" s="311"/>
      <c r="S36" s="311"/>
      <c r="T36" s="418"/>
      <c r="U36" s="454">
        <f t="shared" si="2"/>
        <v>20000</v>
      </c>
      <c r="V36" s="311">
        <v>175000</v>
      </c>
      <c r="W36" s="311"/>
      <c r="X36" s="311"/>
      <c r="Y36" s="418"/>
      <c r="Z36" s="311"/>
      <c r="AA36" s="311"/>
      <c r="AB36" s="418"/>
      <c r="AC36" s="454">
        <f t="shared" si="3"/>
        <v>175000</v>
      </c>
      <c r="AD36" s="311">
        <f t="shared" si="0"/>
        <v>195000</v>
      </c>
      <c r="AE36" s="430" t="s">
        <v>206</v>
      </c>
      <c r="AF36" s="204" t="s">
        <v>217</v>
      </c>
      <c r="AG36" s="212" t="s">
        <v>33</v>
      </c>
      <c r="AH36" s="212" t="s">
        <v>1844</v>
      </c>
      <c r="AI36" s="215" t="s">
        <v>1864</v>
      </c>
    </row>
    <row r="37" spans="1:35" s="216" customFormat="1" ht="63.75">
      <c r="A37" s="208" t="s">
        <v>207</v>
      </c>
      <c r="B37" s="430" t="s">
        <v>208</v>
      </c>
      <c r="C37" s="420" t="s">
        <v>179</v>
      </c>
      <c r="D37" s="420" t="s">
        <v>28</v>
      </c>
      <c r="E37" s="210" t="s">
        <v>172</v>
      </c>
      <c r="F37" s="311"/>
      <c r="G37" s="311"/>
      <c r="H37" s="311"/>
      <c r="I37" s="418"/>
      <c r="J37" s="311"/>
      <c r="K37" s="311"/>
      <c r="L37" s="418"/>
      <c r="M37" s="454">
        <f t="shared" si="1"/>
        <v>0</v>
      </c>
      <c r="N37" s="311"/>
      <c r="O37" s="311"/>
      <c r="P37" s="311"/>
      <c r="Q37" s="418"/>
      <c r="R37" s="311"/>
      <c r="S37" s="311"/>
      <c r="T37" s="418"/>
      <c r="U37" s="454">
        <f t="shared" si="2"/>
        <v>0</v>
      </c>
      <c r="V37" s="418">
        <v>200000</v>
      </c>
      <c r="W37" s="311"/>
      <c r="X37" s="311"/>
      <c r="Y37" s="418"/>
      <c r="Z37" s="311"/>
      <c r="AA37" s="311"/>
      <c r="AB37" s="418"/>
      <c r="AC37" s="454">
        <f t="shared" si="3"/>
        <v>200000</v>
      </c>
      <c r="AD37" s="311">
        <f t="shared" si="0"/>
        <v>200000</v>
      </c>
      <c r="AE37" s="430" t="s">
        <v>209</v>
      </c>
      <c r="AF37" s="286">
        <v>2020</v>
      </c>
      <c r="AG37" s="212" t="s">
        <v>33</v>
      </c>
      <c r="AH37" s="212" t="s">
        <v>1842</v>
      </c>
      <c r="AI37" s="215" t="s">
        <v>1865</v>
      </c>
    </row>
    <row r="38" spans="1:35" s="216" customFormat="1" ht="63.75">
      <c r="A38" s="208" t="s">
        <v>210</v>
      </c>
      <c r="B38" s="430" t="s">
        <v>211</v>
      </c>
      <c r="C38" s="420" t="s">
        <v>179</v>
      </c>
      <c r="D38" s="420" t="s">
        <v>38</v>
      </c>
      <c r="E38" s="210" t="s">
        <v>212</v>
      </c>
      <c r="F38" s="311"/>
      <c r="G38" s="311"/>
      <c r="H38" s="311"/>
      <c r="I38" s="418"/>
      <c r="J38" s="311"/>
      <c r="K38" s="311"/>
      <c r="L38" s="418"/>
      <c r="M38" s="454">
        <f t="shared" si="1"/>
        <v>0</v>
      </c>
      <c r="N38" s="311"/>
      <c r="O38" s="311"/>
      <c r="P38" s="311"/>
      <c r="Q38" s="418"/>
      <c r="R38" s="311"/>
      <c r="S38" s="311"/>
      <c r="T38" s="418"/>
      <c r="U38" s="454">
        <f t="shared" si="2"/>
        <v>0</v>
      </c>
      <c r="V38" s="418">
        <v>3493</v>
      </c>
      <c r="W38" s="311"/>
      <c r="X38" s="311"/>
      <c r="Y38" s="418"/>
      <c r="Z38" s="311"/>
      <c r="AA38" s="311"/>
      <c r="AB38" s="418"/>
      <c r="AC38" s="454">
        <f t="shared" si="3"/>
        <v>3493</v>
      </c>
      <c r="AD38" s="311">
        <f t="shared" si="0"/>
        <v>3493</v>
      </c>
      <c r="AE38" s="430" t="s">
        <v>211</v>
      </c>
      <c r="AF38" s="286">
        <v>2020</v>
      </c>
      <c r="AG38" s="212" t="s">
        <v>200</v>
      </c>
      <c r="AH38" s="212"/>
      <c r="AI38" s="215"/>
    </row>
    <row r="39" spans="1:35" s="216" customFormat="1" ht="63.75">
      <c r="A39" s="208" t="s">
        <v>213</v>
      </c>
      <c r="B39" s="430" t="s">
        <v>214</v>
      </c>
      <c r="C39" s="420" t="s">
        <v>179</v>
      </c>
      <c r="D39" s="420" t="s">
        <v>38</v>
      </c>
      <c r="E39" s="210" t="s">
        <v>212</v>
      </c>
      <c r="F39" s="311"/>
      <c r="G39" s="311"/>
      <c r="H39" s="311"/>
      <c r="I39" s="418"/>
      <c r="J39" s="311"/>
      <c r="K39" s="311"/>
      <c r="L39" s="418"/>
      <c r="M39" s="454">
        <f t="shared" si="1"/>
        <v>0</v>
      </c>
      <c r="N39" s="311"/>
      <c r="O39" s="311"/>
      <c r="P39" s="311"/>
      <c r="Q39" s="418"/>
      <c r="R39" s="311"/>
      <c r="S39" s="311"/>
      <c r="T39" s="418"/>
      <c r="U39" s="454">
        <f t="shared" si="2"/>
        <v>0</v>
      </c>
      <c r="V39" s="418">
        <v>10000</v>
      </c>
      <c r="W39" s="311"/>
      <c r="X39" s="311"/>
      <c r="Y39" s="418"/>
      <c r="Z39" s="311"/>
      <c r="AA39" s="311"/>
      <c r="AB39" s="418"/>
      <c r="AC39" s="454">
        <f t="shared" si="3"/>
        <v>10000</v>
      </c>
      <c r="AD39" s="311">
        <f t="shared" si="0"/>
        <v>10000</v>
      </c>
      <c r="AE39" s="430" t="s">
        <v>214</v>
      </c>
      <c r="AF39" s="286">
        <v>2020</v>
      </c>
      <c r="AG39" s="212" t="s">
        <v>200</v>
      </c>
      <c r="AH39" s="212"/>
      <c r="AI39" s="215"/>
    </row>
    <row r="40" spans="1:35" s="216" customFormat="1" ht="63.75">
      <c r="A40" s="208" t="s">
        <v>215</v>
      </c>
      <c r="B40" s="430" t="s">
        <v>216</v>
      </c>
      <c r="C40" s="420" t="s">
        <v>179</v>
      </c>
      <c r="D40" s="420" t="s">
        <v>38</v>
      </c>
      <c r="E40" s="210" t="s">
        <v>212</v>
      </c>
      <c r="F40" s="311"/>
      <c r="G40" s="311"/>
      <c r="H40" s="311"/>
      <c r="I40" s="418"/>
      <c r="J40" s="311"/>
      <c r="K40" s="311"/>
      <c r="L40" s="418"/>
      <c r="M40" s="454">
        <f t="shared" si="1"/>
        <v>0</v>
      </c>
      <c r="N40" s="311"/>
      <c r="O40" s="311"/>
      <c r="P40" s="311"/>
      <c r="Q40" s="418"/>
      <c r="R40" s="311"/>
      <c r="S40" s="311"/>
      <c r="T40" s="418"/>
      <c r="U40" s="454">
        <f t="shared" si="2"/>
        <v>0</v>
      </c>
      <c r="V40" s="311">
        <v>24111</v>
      </c>
      <c r="W40" s="311"/>
      <c r="X40" s="311"/>
      <c r="Y40" s="418"/>
      <c r="Z40" s="311"/>
      <c r="AA40" s="311"/>
      <c r="AB40" s="418"/>
      <c r="AC40" s="454">
        <f t="shared" si="3"/>
        <v>24111</v>
      </c>
      <c r="AD40" s="311">
        <f t="shared" si="0"/>
        <v>24111</v>
      </c>
      <c r="AE40" s="430" t="s">
        <v>216</v>
      </c>
      <c r="AF40" s="204" t="s">
        <v>217</v>
      </c>
      <c r="AG40" s="212" t="s">
        <v>218</v>
      </c>
      <c r="AH40" s="212"/>
      <c r="AI40" s="215"/>
    </row>
    <row r="41" spans="1:35" s="216" customFormat="1" ht="63.75">
      <c r="A41" s="208" t="s">
        <v>219</v>
      </c>
      <c r="B41" s="430" t="s">
        <v>2020</v>
      </c>
      <c r="C41" s="420" t="s">
        <v>179</v>
      </c>
      <c r="D41" s="420" t="s">
        <v>38</v>
      </c>
      <c r="E41" s="210" t="s">
        <v>212</v>
      </c>
      <c r="F41" s="311"/>
      <c r="G41" s="311"/>
      <c r="H41" s="311"/>
      <c r="I41" s="418"/>
      <c r="J41" s="311"/>
      <c r="K41" s="311"/>
      <c r="L41" s="418"/>
      <c r="M41" s="454">
        <f t="shared" si="1"/>
        <v>0</v>
      </c>
      <c r="N41" s="311"/>
      <c r="O41" s="311"/>
      <c r="P41" s="311"/>
      <c r="Q41" s="418"/>
      <c r="R41" s="311"/>
      <c r="S41" s="311"/>
      <c r="T41" s="418"/>
      <c r="U41" s="454">
        <f t="shared" si="2"/>
        <v>0</v>
      </c>
      <c r="V41" s="418">
        <v>5313</v>
      </c>
      <c r="W41" s="311"/>
      <c r="X41" s="311"/>
      <c r="Y41" s="418"/>
      <c r="Z41" s="311"/>
      <c r="AA41" s="311"/>
      <c r="AB41" s="418"/>
      <c r="AC41" s="454">
        <f t="shared" si="3"/>
        <v>5313</v>
      </c>
      <c r="AD41" s="311">
        <f t="shared" si="0"/>
        <v>5313</v>
      </c>
      <c r="AE41" s="430" t="s">
        <v>220</v>
      </c>
      <c r="AF41" s="286">
        <v>2020</v>
      </c>
      <c r="AG41" s="212" t="s">
        <v>218</v>
      </c>
      <c r="AH41" s="212"/>
      <c r="AI41" s="215"/>
    </row>
    <row r="42" spans="1:35" s="216" customFormat="1" ht="50.25" customHeight="1">
      <c r="A42" s="208" t="s">
        <v>221</v>
      </c>
      <c r="B42" s="430" t="s">
        <v>2021</v>
      </c>
      <c r="C42" s="420" t="s">
        <v>179</v>
      </c>
      <c r="D42" s="420" t="s">
        <v>38</v>
      </c>
      <c r="E42" s="210" t="s">
        <v>212</v>
      </c>
      <c r="F42" s="311"/>
      <c r="G42" s="311"/>
      <c r="H42" s="311"/>
      <c r="I42" s="418"/>
      <c r="J42" s="311"/>
      <c r="K42" s="311"/>
      <c r="L42" s="418"/>
      <c r="M42" s="454">
        <f t="shared" si="1"/>
        <v>0</v>
      </c>
      <c r="N42" s="311"/>
      <c r="O42" s="311"/>
      <c r="P42" s="311"/>
      <c r="Q42" s="418"/>
      <c r="R42" s="311"/>
      <c r="S42" s="311"/>
      <c r="T42" s="418"/>
      <c r="U42" s="454">
        <f t="shared" si="2"/>
        <v>0</v>
      </c>
      <c r="V42" s="418">
        <v>7000</v>
      </c>
      <c r="W42" s="311"/>
      <c r="X42" s="311"/>
      <c r="Y42" s="418"/>
      <c r="Z42" s="311"/>
      <c r="AA42" s="311"/>
      <c r="AB42" s="418"/>
      <c r="AC42" s="454">
        <f t="shared" si="3"/>
        <v>7000</v>
      </c>
      <c r="AD42" s="311">
        <f t="shared" si="0"/>
        <v>7000</v>
      </c>
      <c r="AE42" s="430" t="s">
        <v>222</v>
      </c>
      <c r="AF42" s="286">
        <v>2020</v>
      </c>
      <c r="AG42" s="212" t="s">
        <v>223</v>
      </c>
      <c r="AH42" s="212"/>
      <c r="AI42" s="215"/>
    </row>
    <row r="43" spans="1:35" s="216" customFormat="1" ht="50.25" customHeight="1">
      <c r="A43" s="208" t="s">
        <v>224</v>
      </c>
      <c r="B43" s="430" t="s">
        <v>225</v>
      </c>
      <c r="C43" s="420" t="s">
        <v>179</v>
      </c>
      <c r="D43" s="420" t="s">
        <v>38</v>
      </c>
      <c r="E43" s="210" t="s">
        <v>212</v>
      </c>
      <c r="F43" s="311"/>
      <c r="G43" s="311"/>
      <c r="H43" s="311"/>
      <c r="I43" s="418"/>
      <c r="J43" s="311"/>
      <c r="K43" s="311"/>
      <c r="L43" s="418"/>
      <c r="M43" s="454">
        <f t="shared" si="1"/>
        <v>0</v>
      </c>
      <c r="N43" s="311"/>
      <c r="O43" s="311"/>
      <c r="P43" s="311"/>
      <c r="Q43" s="418"/>
      <c r="R43" s="311"/>
      <c r="S43" s="311"/>
      <c r="T43" s="418"/>
      <c r="U43" s="454">
        <f t="shared" si="2"/>
        <v>0</v>
      </c>
      <c r="V43" s="418">
        <v>7454</v>
      </c>
      <c r="W43" s="311"/>
      <c r="X43" s="311"/>
      <c r="Y43" s="418"/>
      <c r="Z43" s="311"/>
      <c r="AA43" s="311"/>
      <c r="AB43" s="418"/>
      <c r="AC43" s="454">
        <f t="shared" si="3"/>
        <v>7454</v>
      </c>
      <c r="AD43" s="311">
        <f t="shared" si="0"/>
        <v>7454</v>
      </c>
      <c r="AE43" s="430" t="s">
        <v>226</v>
      </c>
      <c r="AF43" s="286">
        <v>2020</v>
      </c>
      <c r="AG43" s="212" t="s">
        <v>46</v>
      </c>
      <c r="AH43" s="212" t="s">
        <v>1842</v>
      </c>
      <c r="AI43" s="215" t="s">
        <v>1866</v>
      </c>
    </row>
    <row r="44" spans="1:35" s="216" customFormat="1" ht="50.25" customHeight="1">
      <c r="A44" s="208" t="s">
        <v>227</v>
      </c>
      <c r="B44" s="430" t="s">
        <v>228</v>
      </c>
      <c r="C44" s="420" t="s">
        <v>179</v>
      </c>
      <c r="D44" s="420" t="s">
        <v>38</v>
      </c>
      <c r="E44" s="210" t="s">
        <v>212</v>
      </c>
      <c r="F44" s="311"/>
      <c r="G44" s="311"/>
      <c r="H44" s="311"/>
      <c r="I44" s="418"/>
      <c r="J44" s="311"/>
      <c r="K44" s="311"/>
      <c r="L44" s="418"/>
      <c r="M44" s="454">
        <f t="shared" si="1"/>
        <v>0</v>
      </c>
      <c r="N44" s="311"/>
      <c r="O44" s="311"/>
      <c r="P44" s="311"/>
      <c r="Q44" s="418"/>
      <c r="R44" s="311"/>
      <c r="S44" s="311"/>
      <c r="T44" s="418"/>
      <c r="U44" s="454">
        <f t="shared" si="2"/>
        <v>0</v>
      </c>
      <c r="V44" s="418">
        <v>6300</v>
      </c>
      <c r="W44" s="311"/>
      <c r="X44" s="311"/>
      <c r="Y44" s="418"/>
      <c r="Z44" s="311"/>
      <c r="AA44" s="311"/>
      <c r="AB44" s="418"/>
      <c r="AC44" s="454">
        <f t="shared" si="3"/>
        <v>6300</v>
      </c>
      <c r="AD44" s="311">
        <f t="shared" si="0"/>
        <v>6300</v>
      </c>
      <c r="AE44" s="430" t="s">
        <v>228</v>
      </c>
      <c r="AF44" s="286">
        <v>2020</v>
      </c>
      <c r="AG44" s="212" t="s">
        <v>46</v>
      </c>
      <c r="AH44" s="212" t="s">
        <v>1842</v>
      </c>
      <c r="AI44" s="215" t="s">
        <v>1867</v>
      </c>
    </row>
    <row r="45" spans="1:35" s="216" customFormat="1" ht="50.25" customHeight="1">
      <c r="A45" s="208" t="s">
        <v>229</v>
      </c>
      <c r="B45" s="430" t="s">
        <v>230</v>
      </c>
      <c r="C45" s="420" t="s">
        <v>179</v>
      </c>
      <c r="D45" s="420" t="s">
        <v>28</v>
      </c>
      <c r="E45" s="210" t="s">
        <v>231</v>
      </c>
      <c r="F45" s="311">
        <v>174386.3</v>
      </c>
      <c r="G45" s="311"/>
      <c r="H45" s="311"/>
      <c r="I45" s="418"/>
      <c r="J45" s="311"/>
      <c r="K45" s="311"/>
      <c r="L45" s="418"/>
      <c r="M45" s="454">
        <f t="shared" si="1"/>
        <v>174386.3</v>
      </c>
      <c r="N45" s="311"/>
      <c r="O45" s="311"/>
      <c r="P45" s="311"/>
      <c r="Q45" s="418"/>
      <c r="R45" s="311"/>
      <c r="S45" s="311"/>
      <c r="T45" s="418"/>
      <c r="U45" s="454">
        <f t="shared" si="2"/>
        <v>0</v>
      </c>
      <c r="V45" s="311"/>
      <c r="W45" s="311"/>
      <c r="X45" s="311"/>
      <c r="Y45" s="418"/>
      <c r="Z45" s="311"/>
      <c r="AA45" s="311"/>
      <c r="AB45" s="418"/>
      <c r="AC45" s="454">
        <f t="shared" si="3"/>
        <v>0</v>
      </c>
      <c r="AD45" s="311">
        <f t="shared" si="0"/>
        <v>174386.3</v>
      </c>
      <c r="AE45" s="430" t="s">
        <v>232</v>
      </c>
      <c r="AF45" s="204" t="s">
        <v>189</v>
      </c>
      <c r="AG45" s="212" t="s">
        <v>33</v>
      </c>
      <c r="AH45" s="212" t="s">
        <v>1842</v>
      </c>
      <c r="AI45" s="215" t="s">
        <v>1868</v>
      </c>
    </row>
    <row r="46" spans="1:35" s="216" customFormat="1" ht="50.25" customHeight="1">
      <c r="A46" s="208" t="s">
        <v>233</v>
      </c>
      <c r="B46" s="430" t="s">
        <v>234</v>
      </c>
      <c r="C46" s="420" t="s">
        <v>179</v>
      </c>
      <c r="D46" s="420" t="s">
        <v>38</v>
      </c>
      <c r="E46" s="210" t="s">
        <v>127</v>
      </c>
      <c r="F46" s="311"/>
      <c r="G46" s="311"/>
      <c r="H46" s="311"/>
      <c r="I46" s="418"/>
      <c r="J46" s="311"/>
      <c r="K46" s="311"/>
      <c r="L46" s="418"/>
      <c r="M46" s="454">
        <f t="shared" si="1"/>
        <v>0</v>
      </c>
      <c r="N46" s="311"/>
      <c r="O46" s="311"/>
      <c r="P46" s="311"/>
      <c r="Q46" s="418"/>
      <c r="R46" s="311"/>
      <c r="S46" s="311"/>
      <c r="T46" s="418"/>
      <c r="U46" s="454">
        <f t="shared" si="2"/>
        <v>0</v>
      </c>
      <c r="V46" s="311">
        <v>25000</v>
      </c>
      <c r="W46" s="311"/>
      <c r="X46" s="311"/>
      <c r="Y46" s="418"/>
      <c r="Z46" s="311"/>
      <c r="AA46" s="311"/>
      <c r="AB46" s="418"/>
      <c r="AC46" s="454">
        <f t="shared" si="3"/>
        <v>25000</v>
      </c>
      <c r="AD46" s="311">
        <f t="shared" si="0"/>
        <v>25000</v>
      </c>
      <c r="AE46" s="430" t="s">
        <v>234</v>
      </c>
      <c r="AF46" s="286">
        <v>2020</v>
      </c>
      <c r="AG46" s="212" t="s">
        <v>235</v>
      </c>
      <c r="AH46" s="212"/>
      <c r="AI46" s="215"/>
    </row>
    <row r="47" spans="1:35" s="216" customFormat="1" ht="50.25" customHeight="1">
      <c r="A47" s="208" t="s">
        <v>236</v>
      </c>
      <c r="B47" s="430" t="s">
        <v>237</v>
      </c>
      <c r="C47" s="420" t="s">
        <v>179</v>
      </c>
      <c r="D47" s="420" t="s">
        <v>38</v>
      </c>
      <c r="E47" s="210" t="s">
        <v>127</v>
      </c>
      <c r="F47" s="311"/>
      <c r="G47" s="311"/>
      <c r="H47" s="311"/>
      <c r="I47" s="418"/>
      <c r="J47" s="311"/>
      <c r="K47" s="311"/>
      <c r="L47" s="418"/>
      <c r="M47" s="454">
        <f t="shared" si="1"/>
        <v>0</v>
      </c>
      <c r="N47" s="311"/>
      <c r="O47" s="311"/>
      <c r="P47" s="311"/>
      <c r="Q47" s="418"/>
      <c r="R47" s="311"/>
      <c r="S47" s="311"/>
      <c r="T47" s="418"/>
      <c r="U47" s="454">
        <f t="shared" si="2"/>
        <v>0</v>
      </c>
      <c r="V47" s="311">
        <v>32996</v>
      </c>
      <c r="W47" s="311"/>
      <c r="X47" s="311"/>
      <c r="Y47" s="418"/>
      <c r="Z47" s="311"/>
      <c r="AA47" s="311"/>
      <c r="AB47" s="418"/>
      <c r="AC47" s="454">
        <f t="shared" si="3"/>
        <v>32996</v>
      </c>
      <c r="AD47" s="311">
        <f t="shared" si="0"/>
        <v>32996</v>
      </c>
      <c r="AE47" s="430" t="s">
        <v>238</v>
      </c>
      <c r="AF47" s="286">
        <v>2020</v>
      </c>
      <c r="AG47" s="212" t="s">
        <v>235</v>
      </c>
      <c r="AH47" s="212"/>
      <c r="AI47" s="215"/>
    </row>
    <row r="48" spans="1:35" s="216" customFormat="1" ht="86.25" customHeight="1">
      <c r="A48" s="208" t="s">
        <v>239</v>
      </c>
      <c r="B48" s="430" t="s">
        <v>240</v>
      </c>
      <c r="C48" s="420" t="s">
        <v>179</v>
      </c>
      <c r="D48" s="420" t="s">
        <v>28</v>
      </c>
      <c r="E48" s="253" t="s">
        <v>183</v>
      </c>
      <c r="F48" s="311"/>
      <c r="G48" s="311"/>
      <c r="H48" s="311"/>
      <c r="I48" s="418"/>
      <c r="J48" s="311"/>
      <c r="K48" s="311"/>
      <c r="L48" s="418"/>
      <c r="M48" s="454">
        <f t="shared" si="1"/>
        <v>0</v>
      </c>
      <c r="N48" s="311"/>
      <c r="O48" s="311"/>
      <c r="P48" s="311"/>
      <c r="Q48" s="418"/>
      <c r="R48" s="311"/>
      <c r="S48" s="311"/>
      <c r="T48" s="418"/>
      <c r="U48" s="454">
        <f t="shared" si="2"/>
        <v>0</v>
      </c>
      <c r="V48" s="311">
        <v>5000</v>
      </c>
      <c r="W48" s="311"/>
      <c r="X48" s="311"/>
      <c r="Y48" s="418"/>
      <c r="Z48" s="311"/>
      <c r="AA48" s="311"/>
      <c r="AB48" s="418"/>
      <c r="AC48" s="454">
        <f t="shared" si="3"/>
        <v>5000</v>
      </c>
      <c r="AD48" s="311">
        <f t="shared" si="0"/>
        <v>5000</v>
      </c>
      <c r="AE48" s="430" t="s">
        <v>240</v>
      </c>
      <c r="AF48" s="204" t="s">
        <v>57</v>
      </c>
      <c r="AG48" s="212" t="s">
        <v>241</v>
      </c>
      <c r="AH48" s="212" t="s">
        <v>1848</v>
      </c>
      <c r="AI48" s="215" t="s">
        <v>2016</v>
      </c>
    </row>
    <row r="49" spans="1:35" s="216" customFormat="1" ht="51">
      <c r="A49" s="208" t="s">
        <v>242</v>
      </c>
      <c r="B49" s="430" t="s">
        <v>243</v>
      </c>
      <c r="C49" s="420" t="s">
        <v>244</v>
      </c>
      <c r="D49" s="420" t="s">
        <v>28</v>
      </c>
      <c r="E49" s="210" t="s">
        <v>231</v>
      </c>
      <c r="F49" s="311">
        <v>421290.3999999999</v>
      </c>
      <c r="G49" s="311">
        <v>313418.13</v>
      </c>
      <c r="H49" s="311"/>
      <c r="I49" s="418"/>
      <c r="J49" s="311">
        <v>1167408.77</v>
      </c>
      <c r="K49" s="311"/>
      <c r="L49" s="418"/>
      <c r="M49" s="454">
        <f t="shared" si="1"/>
        <v>1902117.2999999998</v>
      </c>
      <c r="N49" s="311"/>
      <c r="O49" s="311"/>
      <c r="P49" s="311"/>
      <c r="Q49" s="418"/>
      <c r="R49" s="311"/>
      <c r="S49" s="311"/>
      <c r="T49" s="418"/>
      <c r="U49" s="454">
        <f t="shared" si="2"/>
        <v>0</v>
      </c>
      <c r="V49" s="311"/>
      <c r="W49" s="311"/>
      <c r="X49" s="311"/>
      <c r="Y49" s="418"/>
      <c r="Z49" s="311"/>
      <c r="AA49" s="311"/>
      <c r="AB49" s="418"/>
      <c r="AC49" s="454">
        <f t="shared" si="3"/>
        <v>0</v>
      </c>
      <c r="AD49" s="311">
        <f t="shared" si="0"/>
        <v>1902117.2999999998</v>
      </c>
      <c r="AE49" s="430" t="s">
        <v>243</v>
      </c>
      <c r="AF49" s="204" t="s">
        <v>189</v>
      </c>
      <c r="AG49" s="212" t="s">
        <v>33</v>
      </c>
      <c r="AH49" s="212" t="s">
        <v>1842</v>
      </c>
      <c r="AI49" s="215" t="s">
        <v>1869</v>
      </c>
    </row>
    <row r="50" spans="1:35" s="216" customFormat="1" ht="72.75" customHeight="1">
      <c r="A50" s="208" t="s">
        <v>245</v>
      </c>
      <c r="B50" s="430" t="s">
        <v>246</v>
      </c>
      <c r="C50" s="420" t="s">
        <v>247</v>
      </c>
      <c r="D50" s="420" t="s">
        <v>28</v>
      </c>
      <c r="E50" s="210" t="s">
        <v>127</v>
      </c>
      <c r="F50" s="311">
        <v>0</v>
      </c>
      <c r="G50" s="311"/>
      <c r="H50" s="311"/>
      <c r="I50" s="418"/>
      <c r="J50" s="311"/>
      <c r="K50" s="311"/>
      <c r="L50" s="418"/>
      <c r="M50" s="454">
        <f t="shared" si="1"/>
        <v>0</v>
      </c>
      <c r="N50" s="311"/>
      <c r="O50" s="311"/>
      <c r="P50" s="311"/>
      <c r="Q50" s="418"/>
      <c r="R50" s="311"/>
      <c r="S50" s="311"/>
      <c r="T50" s="418"/>
      <c r="U50" s="454">
        <f t="shared" si="2"/>
        <v>0</v>
      </c>
      <c r="V50" s="311">
        <v>40000</v>
      </c>
      <c r="W50" s="311"/>
      <c r="X50" s="311"/>
      <c r="Y50" s="418"/>
      <c r="Z50" s="311"/>
      <c r="AA50" s="311"/>
      <c r="AB50" s="418"/>
      <c r="AC50" s="454">
        <f t="shared" si="3"/>
        <v>40000</v>
      </c>
      <c r="AD50" s="311">
        <f t="shared" si="0"/>
        <v>40000</v>
      </c>
      <c r="AE50" s="430" t="s">
        <v>248</v>
      </c>
      <c r="AF50" s="204" t="s">
        <v>74</v>
      </c>
      <c r="AG50" s="212" t="s">
        <v>249</v>
      </c>
      <c r="AH50" s="212" t="s">
        <v>1844</v>
      </c>
      <c r="AI50" s="215"/>
    </row>
    <row r="51" spans="1:35" s="216" customFormat="1" ht="115.5" customHeight="1">
      <c r="A51" s="208" t="s">
        <v>250</v>
      </c>
      <c r="B51" s="430" t="s">
        <v>251</v>
      </c>
      <c r="C51" s="420" t="s">
        <v>252</v>
      </c>
      <c r="D51" s="420" t="s">
        <v>28</v>
      </c>
      <c r="E51" s="253" t="s">
        <v>183</v>
      </c>
      <c r="F51" s="311">
        <v>28000</v>
      </c>
      <c r="G51" s="311"/>
      <c r="H51" s="311"/>
      <c r="I51" s="418"/>
      <c r="J51" s="311"/>
      <c r="K51" s="311"/>
      <c r="L51" s="418"/>
      <c r="M51" s="454">
        <f t="shared" si="1"/>
        <v>28000</v>
      </c>
      <c r="N51" s="311">
        <v>28000</v>
      </c>
      <c r="O51" s="311"/>
      <c r="P51" s="311"/>
      <c r="Q51" s="418"/>
      <c r="R51" s="311"/>
      <c r="S51" s="311"/>
      <c r="T51" s="418"/>
      <c r="U51" s="454">
        <f t="shared" si="2"/>
        <v>28000</v>
      </c>
      <c r="V51" s="311">
        <v>28000</v>
      </c>
      <c r="W51" s="311"/>
      <c r="X51" s="311"/>
      <c r="Y51" s="418"/>
      <c r="Z51" s="311"/>
      <c r="AA51" s="311"/>
      <c r="AB51" s="418"/>
      <c r="AC51" s="454">
        <f t="shared" si="3"/>
        <v>28000</v>
      </c>
      <c r="AD51" s="311">
        <f t="shared" si="0"/>
        <v>84000</v>
      </c>
      <c r="AE51" s="430" t="s">
        <v>251</v>
      </c>
      <c r="AF51" s="204" t="s">
        <v>74</v>
      </c>
      <c r="AG51" s="212" t="s">
        <v>253</v>
      </c>
      <c r="AH51" s="212" t="s">
        <v>1848</v>
      </c>
      <c r="AI51" s="195" t="s">
        <v>2057</v>
      </c>
    </row>
    <row r="52" spans="1:35" s="216" customFormat="1" ht="191.25">
      <c r="A52" s="224" t="s">
        <v>254</v>
      </c>
      <c r="B52" s="430" t="s">
        <v>255</v>
      </c>
      <c r="C52" s="420" t="s">
        <v>252</v>
      </c>
      <c r="D52" s="420" t="s">
        <v>28</v>
      </c>
      <c r="E52" s="431" t="s">
        <v>196</v>
      </c>
      <c r="F52" s="418"/>
      <c r="G52" s="418"/>
      <c r="H52" s="418"/>
      <c r="I52" s="418"/>
      <c r="J52" s="418"/>
      <c r="K52" s="418"/>
      <c r="L52" s="418"/>
      <c r="M52" s="432">
        <f t="shared" si="1"/>
        <v>0</v>
      </c>
      <c r="N52" s="418"/>
      <c r="O52" s="418"/>
      <c r="P52" s="418"/>
      <c r="Q52" s="418"/>
      <c r="R52" s="418"/>
      <c r="S52" s="418"/>
      <c r="T52" s="418"/>
      <c r="U52" s="432">
        <f t="shared" si="2"/>
        <v>0</v>
      </c>
      <c r="V52" s="418">
        <f>81675+12087.9</f>
        <v>93762.9</v>
      </c>
      <c r="W52" s="418">
        <v>245025</v>
      </c>
      <c r="X52" s="418"/>
      <c r="Y52" s="418"/>
      <c r="Z52" s="418"/>
      <c r="AA52" s="418"/>
      <c r="AB52" s="418"/>
      <c r="AC52" s="432">
        <f>V52+W52+X52+Z52+AA52</f>
        <v>338787.9</v>
      </c>
      <c r="AD52" s="418">
        <f>AC52+U52+M52</f>
        <v>338787.9</v>
      </c>
      <c r="AE52" s="433" t="s">
        <v>1829</v>
      </c>
      <c r="AF52" s="416" t="s">
        <v>1718</v>
      </c>
      <c r="AG52" s="212" t="s">
        <v>33</v>
      </c>
      <c r="AH52" s="212" t="s">
        <v>1848</v>
      </c>
      <c r="AI52" s="215" t="s">
        <v>1862</v>
      </c>
    </row>
    <row r="53" spans="1:35" s="216" customFormat="1" ht="24.75" customHeight="1">
      <c r="A53" s="629" t="s">
        <v>1812</v>
      </c>
      <c r="B53" s="630"/>
      <c r="C53" s="630"/>
      <c r="D53" s="630"/>
      <c r="E53" s="630"/>
      <c r="F53" s="630"/>
      <c r="G53" s="630"/>
      <c r="H53" s="630"/>
      <c r="I53" s="630"/>
      <c r="J53" s="630"/>
      <c r="K53" s="630"/>
      <c r="L53" s="630"/>
      <c r="M53" s="630"/>
      <c r="N53" s="630"/>
      <c r="O53" s="630"/>
      <c r="P53" s="630"/>
      <c r="Q53" s="630"/>
      <c r="R53" s="630"/>
      <c r="S53" s="630"/>
      <c r="T53" s="630"/>
      <c r="U53" s="630"/>
      <c r="V53" s="630"/>
      <c r="W53" s="630"/>
      <c r="X53" s="630"/>
      <c r="Y53" s="630"/>
      <c r="Z53" s="630"/>
      <c r="AA53" s="630"/>
      <c r="AB53" s="630"/>
      <c r="AC53" s="630"/>
      <c r="AD53" s="630"/>
      <c r="AE53" s="630"/>
      <c r="AF53" s="630"/>
      <c r="AG53" s="630"/>
      <c r="AH53" s="630"/>
      <c r="AI53" s="631"/>
    </row>
    <row r="54" spans="1:35" s="216" customFormat="1" ht="50.25" customHeight="1">
      <c r="A54" s="208" t="s">
        <v>256</v>
      </c>
      <c r="B54" s="430" t="s">
        <v>2058</v>
      </c>
      <c r="C54" s="420" t="s">
        <v>257</v>
      </c>
      <c r="D54" s="420" t="s">
        <v>38</v>
      </c>
      <c r="E54" s="210" t="s">
        <v>127</v>
      </c>
      <c r="F54" s="311"/>
      <c r="G54" s="311"/>
      <c r="H54" s="311"/>
      <c r="I54" s="418"/>
      <c r="J54" s="311"/>
      <c r="K54" s="311"/>
      <c r="L54" s="418"/>
      <c r="M54" s="454">
        <f t="shared" si="1"/>
        <v>0</v>
      </c>
      <c r="N54" s="311"/>
      <c r="O54" s="311"/>
      <c r="P54" s="311"/>
      <c r="Q54" s="418"/>
      <c r="R54" s="311"/>
      <c r="S54" s="311"/>
      <c r="T54" s="418"/>
      <c r="U54" s="454">
        <f t="shared" si="2"/>
        <v>0</v>
      </c>
      <c r="V54" s="311">
        <v>1500</v>
      </c>
      <c r="W54" s="311"/>
      <c r="X54" s="311"/>
      <c r="Y54" s="418"/>
      <c r="Z54" s="311"/>
      <c r="AA54" s="311"/>
      <c r="AB54" s="418"/>
      <c r="AC54" s="454">
        <f t="shared" si="3"/>
        <v>1500</v>
      </c>
      <c r="AD54" s="311">
        <f t="shared" si="0"/>
        <v>1500</v>
      </c>
      <c r="AE54" s="430" t="s">
        <v>258</v>
      </c>
      <c r="AF54" s="204" t="s">
        <v>217</v>
      </c>
      <c r="AG54" s="212" t="s">
        <v>259</v>
      </c>
      <c r="AH54" s="212" t="s">
        <v>1848</v>
      </c>
      <c r="AI54" s="215" t="s">
        <v>2059</v>
      </c>
    </row>
    <row r="55" spans="1:35" s="216" customFormat="1" ht="81" customHeight="1">
      <c r="A55" s="208" t="s">
        <v>260</v>
      </c>
      <c r="B55" s="430" t="s">
        <v>261</v>
      </c>
      <c r="C55" s="420" t="s">
        <v>257</v>
      </c>
      <c r="D55" s="420" t="s">
        <v>38</v>
      </c>
      <c r="E55" s="210" t="s">
        <v>127</v>
      </c>
      <c r="F55" s="311">
        <v>0</v>
      </c>
      <c r="G55" s="311"/>
      <c r="H55" s="311"/>
      <c r="I55" s="418"/>
      <c r="J55" s="311"/>
      <c r="K55" s="311"/>
      <c r="L55" s="418"/>
      <c r="M55" s="454">
        <f t="shared" si="1"/>
        <v>0</v>
      </c>
      <c r="N55" s="311">
        <v>162849</v>
      </c>
      <c r="O55" s="311"/>
      <c r="P55" s="311"/>
      <c r="Q55" s="418"/>
      <c r="R55" s="311"/>
      <c r="S55" s="311"/>
      <c r="T55" s="418"/>
      <c r="U55" s="454">
        <f t="shared" si="2"/>
        <v>162849</v>
      </c>
      <c r="V55" s="311"/>
      <c r="W55" s="311"/>
      <c r="X55" s="311"/>
      <c r="Y55" s="418"/>
      <c r="Z55" s="311"/>
      <c r="AA55" s="311"/>
      <c r="AB55" s="418"/>
      <c r="AC55" s="454">
        <f t="shared" si="3"/>
        <v>0</v>
      </c>
      <c r="AD55" s="311">
        <f t="shared" si="0"/>
        <v>162849</v>
      </c>
      <c r="AE55" s="430" t="s">
        <v>262</v>
      </c>
      <c r="AF55" s="204" t="s">
        <v>176</v>
      </c>
      <c r="AG55" s="212" t="s">
        <v>33</v>
      </c>
      <c r="AH55" s="212" t="s">
        <v>1848</v>
      </c>
      <c r="AI55" s="215" t="s">
        <v>1870</v>
      </c>
    </row>
    <row r="56" spans="1:35" s="230" customFormat="1" ht="69.75" customHeight="1">
      <c r="A56" s="208" t="s">
        <v>263</v>
      </c>
      <c r="B56" s="430" t="s">
        <v>264</v>
      </c>
      <c r="C56" s="420" t="s">
        <v>257</v>
      </c>
      <c r="D56" s="420" t="s">
        <v>28</v>
      </c>
      <c r="E56" s="210" t="s">
        <v>127</v>
      </c>
      <c r="F56" s="311">
        <v>0</v>
      </c>
      <c r="G56" s="311"/>
      <c r="H56" s="311"/>
      <c r="I56" s="418"/>
      <c r="J56" s="311"/>
      <c r="K56" s="311"/>
      <c r="L56" s="418"/>
      <c r="M56" s="454">
        <f t="shared" si="1"/>
        <v>0</v>
      </c>
      <c r="N56" s="311">
        <v>199871</v>
      </c>
      <c r="O56" s="311"/>
      <c r="P56" s="311"/>
      <c r="Q56" s="418"/>
      <c r="R56" s="311"/>
      <c r="S56" s="311"/>
      <c r="T56" s="418"/>
      <c r="U56" s="454">
        <f t="shared" si="2"/>
        <v>199871</v>
      </c>
      <c r="V56" s="311"/>
      <c r="W56" s="311"/>
      <c r="X56" s="311"/>
      <c r="Y56" s="418"/>
      <c r="Z56" s="311"/>
      <c r="AA56" s="311"/>
      <c r="AB56" s="418"/>
      <c r="AC56" s="454">
        <f t="shared" si="3"/>
        <v>0</v>
      </c>
      <c r="AD56" s="311">
        <f t="shared" si="0"/>
        <v>199871</v>
      </c>
      <c r="AE56" s="430" t="s">
        <v>265</v>
      </c>
      <c r="AF56" s="204" t="s">
        <v>189</v>
      </c>
      <c r="AG56" s="212" t="s">
        <v>33</v>
      </c>
      <c r="AH56" s="212" t="s">
        <v>1842</v>
      </c>
      <c r="AI56" s="215" t="s">
        <v>1861</v>
      </c>
    </row>
    <row r="57" spans="1:35" s="207" customFormat="1" ht="51" customHeight="1">
      <c r="A57" s="208" t="s">
        <v>266</v>
      </c>
      <c r="B57" s="430" t="s">
        <v>267</v>
      </c>
      <c r="C57" s="420" t="s">
        <v>257</v>
      </c>
      <c r="D57" s="420" t="s">
        <v>38</v>
      </c>
      <c r="E57" s="210" t="s">
        <v>127</v>
      </c>
      <c r="F57" s="311"/>
      <c r="G57" s="311"/>
      <c r="H57" s="311"/>
      <c r="I57" s="418"/>
      <c r="J57" s="311"/>
      <c r="K57" s="311"/>
      <c r="L57" s="418"/>
      <c r="M57" s="454">
        <f t="shared" si="1"/>
        <v>0</v>
      </c>
      <c r="N57" s="311"/>
      <c r="O57" s="311"/>
      <c r="P57" s="311"/>
      <c r="Q57" s="418"/>
      <c r="R57" s="311"/>
      <c r="S57" s="311"/>
      <c r="T57" s="418"/>
      <c r="U57" s="454">
        <f t="shared" si="2"/>
        <v>0</v>
      </c>
      <c r="V57" s="311"/>
      <c r="W57" s="311"/>
      <c r="X57" s="311"/>
      <c r="Y57" s="418"/>
      <c r="Z57" s="311"/>
      <c r="AA57" s="311"/>
      <c r="AB57" s="418"/>
      <c r="AC57" s="454">
        <f t="shared" si="3"/>
        <v>0</v>
      </c>
      <c r="AD57" s="311">
        <f t="shared" si="0"/>
        <v>0</v>
      </c>
      <c r="AE57" s="430" t="s">
        <v>268</v>
      </c>
      <c r="AF57" s="286">
        <v>2020</v>
      </c>
      <c r="AG57" s="212" t="s">
        <v>259</v>
      </c>
      <c r="AH57" s="206" t="s">
        <v>1842</v>
      </c>
      <c r="AI57" s="195" t="s">
        <v>1871</v>
      </c>
    </row>
    <row r="58" spans="1:35" s="207" customFormat="1" ht="51" customHeight="1">
      <c r="A58" s="208" t="s">
        <v>269</v>
      </c>
      <c r="B58" s="430" t="s">
        <v>1708</v>
      </c>
      <c r="C58" s="420" t="s">
        <v>270</v>
      </c>
      <c r="D58" s="420" t="s">
        <v>38</v>
      </c>
      <c r="E58" s="210" t="s">
        <v>212</v>
      </c>
      <c r="F58" s="311"/>
      <c r="G58" s="311"/>
      <c r="H58" s="311"/>
      <c r="I58" s="418"/>
      <c r="J58" s="311"/>
      <c r="K58" s="311"/>
      <c r="L58" s="418"/>
      <c r="M58" s="454">
        <f t="shared" si="1"/>
        <v>0</v>
      </c>
      <c r="N58" s="418">
        <v>13493</v>
      </c>
      <c r="O58" s="311"/>
      <c r="P58" s="311"/>
      <c r="Q58" s="418"/>
      <c r="R58" s="311"/>
      <c r="S58" s="311"/>
      <c r="T58" s="418"/>
      <c r="U58" s="454">
        <f t="shared" si="2"/>
        <v>13493</v>
      </c>
      <c r="V58" s="311"/>
      <c r="W58" s="311"/>
      <c r="X58" s="311"/>
      <c r="Y58" s="418"/>
      <c r="Z58" s="311"/>
      <c r="AA58" s="311"/>
      <c r="AB58" s="418"/>
      <c r="AC58" s="454">
        <f t="shared" si="3"/>
        <v>0</v>
      </c>
      <c r="AD58" s="311">
        <f t="shared" si="0"/>
        <v>13493</v>
      </c>
      <c r="AE58" s="430" t="s">
        <v>1709</v>
      </c>
      <c r="AF58" s="204" t="s">
        <v>1710</v>
      </c>
      <c r="AG58" s="212" t="s">
        <v>33</v>
      </c>
      <c r="AH58" s="206" t="s">
        <v>1848</v>
      </c>
      <c r="AI58" s="195" t="s">
        <v>1872</v>
      </c>
    </row>
    <row r="59" spans="1:35" s="207" customFormat="1" ht="63.75">
      <c r="A59" s="208" t="s">
        <v>271</v>
      </c>
      <c r="B59" s="430" t="s">
        <v>2060</v>
      </c>
      <c r="C59" s="420" t="s">
        <v>272</v>
      </c>
      <c r="D59" s="420" t="s">
        <v>38</v>
      </c>
      <c r="E59" s="210" t="s">
        <v>273</v>
      </c>
      <c r="F59" s="311"/>
      <c r="G59" s="311"/>
      <c r="H59" s="311"/>
      <c r="I59" s="418"/>
      <c r="J59" s="311"/>
      <c r="K59" s="311"/>
      <c r="L59" s="418"/>
      <c r="M59" s="454">
        <f t="shared" si="1"/>
        <v>0</v>
      </c>
      <c r="N59" s="285">
        <v>0</v>
      </c>
      <c r="O59" s="311"/>
      <c r="P59" s="311"/>
      <c r="Q59" s="418"/>
      <c r="R59" s="311"/>
      <c r="S59" s="311"/>
      <c r="T59" s="418"/>
      <c r="U59" s="454">
        <f t="shared" si="2"/>
        <v>0</v>
      </c>
      <c r="V59" s="418">
        <v>119300</v>
      </c>
      <c r="W59" s="311"/>
      <c r="X59" s="311"/>
      <c r="Y59" s="418"/>
      <c r="Z59" s="311"/>
      <c r="AA59" s="311"/>
      <c r="AB59" s="418"/>
      <c r="AC59" s="454">
        <f t="shared" si="3"/>
        <v>119300</v>
      </c>
      <c r="AD59" s="311">
        <f t="shared" si="0"/>
        <v>119300</v>
      </c>
      <c r="AE59" s="430" t="s">
        <v>274</v>
      </c>
      <c r="AF59" s="286">
        <v>2020</v>
      </c>
      <c r="AG59" s="212" t="s">
        <v>168</v>
      </c>
      <c r="AH59" s="206" t="s">
        <v>1848</v>
      </c>
      <c r="AI59" s="206" t="s">
        <v>2052</v>
      </c>
    </row>
    <row r="60" spans="1:35" s="207" customFormat="1" ht="51" customHeight="1">
      <c r="A60" s="208" t="s">
        <v>275</v>
      </c>
      <c r="B60" s="430" t="s">
        <v>276</v>
      </c>
      <c r="C60" s="420" t="s">
        <v>257</v>
      </c>
      <c r="D60" s="420" t="s">
        <v>38</v>
      </c>
      <c r="E60" s="210" t="s">
        <v>127</v>
      </c>
      <c r="F60" s="311"/>
      <c r="G60" s="311"/>
      <c r="H60" s="311"/>
      <c r="I60" s="418"/>
      <c r="J60" s="311"/>
      <c r="K60" s="311"/>
      <c r="L60" s="418"/>
      <c r="M60" s="454">
        <f t="shared" si="1"/>
        <v>0</v>
      </c>
      <c r="N60" s="311">
        <v>5000</v>
      </c>
      <c r="O60" s="311"/>
      <c r="P60" s="311"/>
      <c r="Q60" s="418"/>
      <c r="R60" s="311"/>
      <c r="S60" s="311"/>
      <c r="T60" s="418"/>
      <c r="U60" s="454">
        <f t="shared" si="2"/>
        <v>5000</v>
      </c>
      <c r="V60" s="311"/>
      <c r="W60" s="311"/>
      <c r="X60" s="311"/>
      <c r="Y60" s="418"/>
      <c r="Z60" s="311"/>
      <c r="AA60" s="311"/>
      <c r="AB60" s="418"/>
      <c r="AC60" s="454">
        <f t="shared" si="3"/>
        <v>0</v>
      </c>
      <c r="AD60" s="311">
        <f t="shared" si="0"/>
        <v>5000</v>
      </c>
      <c r="AE60" s="251" t="s">
        <v>277</v>
      </c>
      <c r="AF60" s="204" t="s">
        <v>74</v>
      </c>
      <c r="AG60" s="420" t="s">
        <v>278</v>
      </c>
      <c r="AH60" s="478" t="s">
        <v>1848</v>
      </c>
      <c r="AI60" s="195" t="s">
        <v>2061</v>
      </c>
    </row>
    <row r="61" spans="1:35" s="207" customFormat="1" ht="51">
      <c r="A61" s="208" t="s">
        <v>279</v>
      </c>
      <c r="B61" s="430" t="s">
        <v>280</v>
      </c>
      <c r="C61" s="420" t="s">
        <v>257</v>
      </c>
      <c r="D61" s="420" t="s">
        <v>38</v>
      </c>
      <c r="E61" s="210" t="s">
        <v>127</v>
      </c>
      <c r="F61" s="311"/>
      <c r="G61" s="311"/>
      <c r="H61" s="311"/>
      <c r="I61" s="418"/>
      <c r="J61" s="311"/>
      <c r="K61" s="311"/>
      <c r="L61" s="418"/>
      <c r="M61" s="454">
        <f t="shared" si="1"/>
        <v>0</v>
      </c>
      <c r="N61" s="418">
        <v>28000</v>
      </c>
      <c r="O61" s="311"/>
      <c r="P61" s="311"/>
      <c r="Q61" s="418"/>
      <c r="R61" s="311"/>
      <c r="S61" s="311"/>
      <c r="T61" s="418"/>
      <c r="U61" s="454">
        <f t="shared" si="2"/>
        <v>28000</v>
      </c>
      <c r="V61" s="311"/>
      <c r="W61" s="311"/>
      <c r="X61" s="311"/>
      <c r="Y61" s="418"/>
      <c r="Z61" s="311"/>
      <c r="AA61" s="311"/>
      <c r="AB61" s="418"/>
      <c r="AC61" s="454">
        <f t="shared" si="3"/>
        <v>0</v>
      </c>
      <c r="AD61" s="311">
        <f t="shared" si="0"/>
        <v>28000</v>
      </c>
      <c r="AE61" s="251" t="s">
        <v>281</v>
      </c>
      <c r="AF61" s="204" t="s">
        <v>64</v>
      </c>
      <c r="AG61" s="420" t="s">
        <v>168</v>
      </c>
      <c r="AH61" s="478" t="s">
        <v>1848</v>
      </c>
      <c r="AI61" s="195" t="s">
        <v>2057</v>
      </c>
    </row>
    <row r="62" spans="1:35" s="207" customFormat="1" ht="51">
      <c r="A62" s="208" t="s">
        <v>282</v>
      </c>
      <c r="B62" s="430" t="s">
        <v>283</v>
      </c>
      <c r="C62" s="420" t="s">
        <v>284</v>
      </c>
      <c r="D62" s="420" t="s">
        <v>38</v>
      </c>
      <c r="E62" s="210" t="s">
        <v>285</v>
      </c>
      <c r="F62" s="311"/>
      <c r="G62" s="311"/>
      <c r="H62" s="311"/>
      <c r="I62" s="418"/>
      <c r="J62" s="311"/>
      <c r="K62" s="311"/>
      <c r="L62" s="418"/>
      <c r="M62" s="454">
        <f t="shared" si="1"/>
        <v>0</v>
      </c>
      <c r="N62" s="418">
        <v>15100</v>
      </c>
      <c r="O62" s="311"/>
      <c r="P62" s="311"/>
      <c r="Q62" s="418"/>
      <c r="R62" s="311"/>
      <c r="S62" s="311"/>
      <c r="T62" s="418"/>
      <c r="U62" s="454">
        <f t="shared" si="2"/>
        <v>15100</v>
      </c>
      <c r="V62" s="311"/>
      <c r="W62" s="311"/>
      <c r="X62" s="311"/>
      <c r="Y62" s="418"/>
      <c r="Z62" s="311"/>
      <c r="AA62" s="311"/>
      <c r="AB62" s="418"/>
      <c r="AC62" s="454">
        <f t="shared" si="3"/>
        <v>0</v>
      </c>
      <c r="AD62" s="311">
        <f t="shared" si="0"/>
        <v>15100</v>
      </c>
      <c r="AE62" s="430" t="s">
        <v>286</v>
      </c>
      <c r="AF62" s="204" t="s">
        <v>64</v>
      </c>
      <c r="AG62" s="212" t="s">
        <v>168</v>
      </c>
      <c r="AH62" s="206"/>
      <c r="AI62" s="206"/>
    </row>
    <row r="63" spans="1:35" s="207" customFormat="1" ht="51" customHeight="1">
      <c r="A63" s="208" t="s">
        <v>287</v>
      </c>
      <c r="B63" s="430" t="s">
        <v>288</v>
      </c>
      <c r="C63" s="420" t="s">
        <v>289</v>
      </c>
      <c r="D63" s="420" t="s">
        <v>38</v>
      </c>
      <c r="E63" s="210" t="s">
        <v>290</v>
      </c>
      <c r="F63" s="311"/>
      <c r="G63" s="311"/>
      <c r="H63" s="311"/>
      <c r="I63" s="418"/>
      <c r="J63" s="311"/>
      <c r="K63" s="311"/>
      <c r="L63" s="418"/>
      <c r="M63" s="454">
        <f t="shared" si="1"/>
        <v>0</v>
      </c>
      <c r="N63" s="311"/>
      <c r="O63" s="311"/>
      <c r="P63" s="311"/>
      <c r="Q63" s="418"/>
      <c r="R63" s="311"/>
      <c r="S63" s="311"/>
      <c r="T63" s="418"/>
      <c r="U63" s="454">
        <f t="shared" si="2"/>
        <v>0</v>
      </c>
      <c r="V63" s="311">
        <v>400000</v>
      </c>
      <c r="W63" s="311"/>
      <c r="X63" s="311"/>
      <c r="Y63" s="418"/>
      <c r="Z63" s="311"/>
      <c r="AA63" s="311"/>
      <c r="AB63" s="418"/>
      <c r="AC63" s="454">
        <f t="shared" si="3"/>
        <v>400000</v>
      </c>
      <c r="AD63" s="311">
        <f t="shared" si="0"/>
        <v>400000</v>
      </c>
      <c r="AE63" s="430" t="s">
        <v>291</v>
      </c>
      <c r="AF63" s="204" t="s">
        <v>64</v>
      </c>
      <c r="AG63" s="212" t="s">
        <v>168</v>
      </c>
      <c r="AH63" s="206" t="s">
        <v>1844</v>
      </c>
      <c r="AI63" s="195" t="s">
        <v>2062</v>
      </c>
    </row>
    <row r="64" spans="1:35" s="207" customFormat="1" ht="51" customHeight="1">
      <c r="A64" s="208" t="s">
        <v>292</v>
      </c>
      <c r="B64" s="430" t="s">
        <v>293</v>
      </c>
      <c r="C64" s="420" t="s">
        <v>294</v>
      </c>
      <c r="D64" s="420" t="s">
        <v>38</v>
      </c>
      <c r="E64" s="210" t="s">
        <v>295</v>
      </c>
      <c r="F64" s="311"/>
      <c r="G64" s="311"/>
      <c r="H64" s="311"/>
      <c r="I64" s="418"/>
      <c r="J64" s="311"/>
      <c r="K64" s="311"/>
      <c r="L64" s="418"/>
      <c r="M64" s="454">
        <f t="shared" si="1"/>
        <v>0</v>
      </c>
      <c r="N64" s="311"/>
      <c r="O64" s="311"/>
      <c r="P64" s="311"/>
      <c r="Q64" s="418"/>
      <c r="R64" s="311"/>
      <c r="S64" s="311"/>
      <c r="T64" s="418"/>
      <c r="U64" s="454">
        <f t="shared" si="2"/>
        <v>0</v>
      </c>
      <c r="V64" s="311">
        <v>846415</v>
      </c>
      <c r="W64" s="311"/>
      <c r="X64" s="311"/>
      <c r="Y64" s="418"/>
      <c r="Z64" s="311"/>
      <c r="AA64" s="311"/>
      <c r="AB64" s="418"/>
      <c r="AC64" s="454">
        <f t="shared" si="3"/>
        <v>846415</v>
      </c>
      <c r="AD64" s="311">
        <f t="shared" si="0"/>
        <v>846415</v>
      </c>
      <c r="AE64" s="430" t="s">
        <v>296</v>
      </c>
      <c r="AF64" s="204" t="s">
        <v>64</v>
      </c>
      <c r="AG64" s="212" t="s">
        <v>33</v>
      </c>
      <c r="AH64" s="206" t="s">
        <v>1844</v>
      </c>
      <c r="AI64" s="206" t="s">
        <v>1873</v>
      </c>
    </row>
    <row r="65" spans="1:35" s="207" customFormat="1" ht="51" customHeight="1">
      <c r="A65" s="208" t="s">
        <v>297</v>
      </c>
      <c r="B65" s="430" t="s">
        <v>298</v>
      </c>
      <c r="C65" s="420" t="s">
        <v>299</v>
      </c>
      <c r="D65" s="420" t="s">
        <v>38</v>
      </c>
      <c r="E65" s="210" t="s">
        <v>300</v>
      </c>
      <c r="F65" s="311"/>
      <c r="G65" s="311"/>
      <c r="H65" s="311"/>
      <c r="I65" s="418"/>
      <c r="J65" s="311"/>
      <c r="K65" s="311"/>
      <c r="L65" s="418"/>
      <c r="M65" s="454">
        <f t="shared" si="1"/>
        <v>0</v>
      </c>
      <c r="N65" s="311"/>
      <c r="O65" s="311"/>
      <c r="P65" s="311"/>
      <c r="Q65" s="418"/>
      <c r="R65" s="311"/>
      <c r="S65" s="311"/>
      <c r="T65" s="418"/>
      <c r="U65" s="454">
        <f t="shared" si="2"/>
        <v>0</v>
      </c>
      <c r="V65" s="311">
        <v>35800</v>
      </c>
      <c r="W65" s="311"/>
      <c r="X65" s="311"/>
      <c r="Y65" s="418"/>
      <c r="Z65" s="311"/>
      <c r="AA65" s="311"/>
      <c r="AB65" s="418"/>
      <c r="AC65" s="454">
        <f t="shared" si="3"/>
        <v>35800</v>
      </c>
      <c r="AD65" s="311">
        <f t="shared" si="0"/>
        <v>35800</v>
      </c>
      <c r="AE65" s="430" t="s">
        <v>301</v>
      </c>
      <c r="AF65" s="204" t="s">
        <v>162</v>
      </c>
      <c r="AG65" s="212" t="s">
        <v>302</v>
      </c>
      <c r="AH65" s="206" t="s">
        <v>1844</v>
      </c>
      <c r="AI65" s="206" t="s">
        <v>1847</v>
      </c>
    </row>
    <row r="66" spans="1:35" s="207" customFormat="1" ht="84" customHeight="1">
      <c r="A66" s="208" t="s">
        <v>303</v>
      </c>
      <c r="B66" s="452" t="s">
        <v>304</v>
      </c>
      <c r="C66" s="420" t="s">
        <v>305</v>
      </c>
      <c r="D66" s="420" t="s">
        <v>28</v>
      </c>
      <c r="E66" s="210" t="s">
        <v>127</v>
      </c>
      <c r="F66" s="311">
        <v>22438.92</v>
      </c>
      <c r="G66" s="311"/>
      <c r="H66" s="311"/>
      <c r="I66" s="418"/>
      <c r="J66" s="311">
        <v>38889</v>
      </c>
      <c r="K66" s="311"/>
      <c r="L66" s="418"/>
      <c r="M66" s="454">
        <f t="shared" si="1"/>
        <v>61327.92</v>
      </c>
      <c r="N66" s="311"/>
      <c r="O66" s="311"/>
      <c r="P66" s="311"/>
      <c r="Q66" s="418"/>
      <c r="R66" s="311"/>
      <c r="S66" s="311"/>
      <c r="T66" s="418"/>
      <c r="U66" s="454">
        <f t="shared" si="2"/>
        <v>0</v>
      </c>
      <c r="V66" s="311"/>
      <c r="W66" s="311"/>
      <c r="X66" s="311"/>
      <c r="Y66" s="418"/>
      <c r="Z66" s="311"/>
      <c r="AA66" s="311"/>
      <c r="AB66" s="418"/>
      <c r="AC66" s="454">
        <f t="shared" si="3"/>
        <v>0</v>
      </c>
      <c r="AD66" s="311">
        <f t="shared" si="0"/>
        <v>61327.92</v>
      </c>
      <c r="AE66" s="430" t="s">
        <v>306</v>
      </c>
      <c r="AF66" s="204" t="s">
        <v>307</v>
      </c>
      <c r="AG66" s="212" t="s">
        <v>33</v>
      </c>
      <c r="AH66" s="206" t="s">
        <v>1842</v>
      </c>
      <c r="AI66" s="195" t="s">
        <v>1874</v>
      </c>
    </row>
    <row r="67" spans="1:35" s="207" customFormat="1" ht="51">
      <c r="A67" s="208" t="s">
        <v>308</v>
      </c>
      <c r="B67" s="452" t="s">
        <v>309</v>
      </c>
      <c r="C67" s="420" t="s">
        <v>257</v>
      </c>
      <c r="D67" s="420" t="s">
        <v>38</v>
      </c>
      <c r="E67" s="210" t="s">
        <v>127</v>
      </c>
      <c r="F67" s="311"/>
      <c r="G67" s="311"/>
      <c r="H67" s="311"/>
      <c r="I67" s="418"/>
      <c r="J67" s="311"/>
      <c r="K67" s="311"/>
      <c r="L67" s="418"/>
      <c r="M67" s="454">
        <f t="shared" si="1"/>
        <v>0</v>
      </c>
      <c r="N67" s="311"/>
      <c r="O67" s="311"/>
      <c r="P67" s="311"/>
      <c r="Q67" s="418"/>
      <c r="R67" s="311"/>
      <c r="S67" s="311"/>
      <c r="T67" s="418"/>
      <c r="U67" s="454">
        <f t="shared" si="2"/>
        <v>0</v>
      </c>
      <c r="V67" s="418">
        <v>924040</v>
      </c>
      <c r="W67" s="311"/>
      <c r="X67" s="311"/>
      <c r="Y67" s="418"/>
      <c r="Z67" s="311"/>
      <c r="AA67" s="311"/>
      <c r="AB67" s="418"/>
      <c r="AC67" s="454">
        <f t="shared" si="3"/>
        <v>924040</v>
      </c>
      <c r="AD67" s="311">
        <f t="shared" si="0"/>
        <v>924040</v>
      </c>
      <c r="AE67" s="430" t="s">
        <v>310</v>
      </c>
      <c r="AF67" s="204" t="s">
        <v>64</v>
      </c>
      <c r="AG67" s="212" t="s">
        <v>33</v>
      </c>
      <c r="AH67" s="206" t="s">
        <v>1848</v>
      </c>
      <c r="AI67" s="195" t="s">
        <v>1853</v>
      </c>
    </row>
    <row r="68" spans="1:35" s="207" customFormat="1" ht="120.75" customHeight="1">
      <c r="A68" s="208" t="s">
        <v>311</v>
      </c>
      <c r="B68" s="452" t="s">
        <v>312</v>
      </c>
      <c r="C68" s="420" t="s">
        <v>313</v>
      </c>
      <c r="D68" s="420" t="s">
        <v>28</v>
      </c>
      <c r="E68" s="210" t="s">
        <v>314</v>
      </c>
      <c r="F68" s="312">
        <f>61394+4066</f>
        <v>65460</v>
      </c>
      <c r="G68" s="311"/>
      <c r="H68" s="311"/>
      <c r="I68" s="418"/>
      <c r="J68" s="311"/>
      <c r="K68" s="311"/>
      <c r="L68" s="418"/>
      <c r="M68" s="454">
        <f t="shared" si="1"/>
        <v>65460</v>
      </c>
      <c r="N68" s="313">
        <v>33686</v>
      </c>
      <c r="O68" s="311"/>
      <c r="P68" s="311"/>
      <c r="Q68" s="418"/>
      <c r="R68" s="311"/>
      <c r="S68" s="311"/>
      <c r="T68" s="418"/>
      <c r="U68" s="454">
        <f t="shared" si="2"/>
        <v>33686</v>
      </c>
      <c r="V68" s="311">
        <v>140000</v>
      </c>
      <c r="W68" s="311"/>
      <c r="X68" s="311"/>
      <c r="Y68" s="418"/>
      <c r="Z68" s="311"/>
      <c r="AA68" s="311"/>
      <c r="AB68" s="418"/>
      <c r="AC68" s="454">
        <f t="shared" si="3"/>
        <v>140000</v>
      </c>
      <c r="AD68" s="311">
        <f t="shared" si="0"/>
        <v>239146</v>
      </c>
      <c r="AE68" s="430" t="s">
        <v>315</v>
      </c>
      <c r="AF68" s="204" t="s">
        <v>74</v>
      </c>
      <c r="AG68" s="212" t="s">
        <v>168</v>
      </c>
      <c r="AH68" s="206" t="s">
        <v>1844</v>
      </c>
      <c r="AI68" s="204" t="s">
        <v>1875</v>
      </c>
    </row>
    <row r="69" spans="1:35" s="207" customFormat="1" ht="63.75">
      <c r="A69" s="208" t="s">
        <v>316</v>
      </c>
      <c r="B69" s="452" t="s">
        <v>317</v>
      </c>
      <c r="C69" s="420" t="s">
        <v>318</v>
      </c>
      <c r="D69" s="420" t="s">
        <v>38</v>
      </c>
      <c r="E69" s="210" t="s">
        <v>290</v>
      </c>
      <c r="F69" s="311"/>
      <c r="G69" s="311"/>
      <c r="H69" s="311"/>
      <c r="I69" s="418"/>
      <c r="J69" s="311"/>
      <c r="K69" s="311"/>
      <c r="L69" s="418"/>
      <c r="M69" s="454">
        <f t="shared" si="1"/>
        <v>0</v>
      </c>
      <c r="N69" s="311"/>
      <c r="O69" s="311"/>
      <c r="P69" s="311"/>
      <c r="Q69" s="418"/>
      <c r="R69" s="311"/>
      <c r="S69" s="311"/>
      <c r="T69" s="418"/>
      <c r="U69" s="454">
        <f t="shared" si="2"/>
        <v>0</v>
      </c>
      <c r="V69" s="418">
        <v>5000</v>
      </c>
      <c r="W69" s="311"/>
      <c r="X69" s="311"/>
      <c r="Y69" s="418"/>
      <c r="Z69" s="311"/>
      <c r="AA69" s="311"/>
      <c r="AB69" s="418"/>
      <c r="AC69" s="454">
        <f t="shared" si="3"/>
        <v>5000</v>
      </c>
      <c r="AD69" s="311">
        <f t="shared" si="0"/>
        <v>5000</v>
      </c>
      <c r="AE69" s="430" t="s">
        <v>319</v>
      </c>
      <c r="AF69" s="204" t="s">
        <v>64</v>
      </c>
      <c r="AG69" s="212" t="s">
        <v>168</v>
      </c>
      <c r="AH69" s="206" t="s">
        <v>1842</v>
      </c>
      <c r="AI69" s="206" t="s">
        <v>2022</v>
      </c>
    </row>
    <row r="70" spans="1:35" s="207" customFormat="1" ht="76.5">
      <c r="A70" s="208" t="s">
        <v>320</v>
      </c>
      <c r="B70" s="452" t="s">
        <v>321</v>
      </c>
      <c r="C70" s="420" t="s">
        <v>322</v>
      </c>
      <c r="D70" s="420" t="s">
        <v>38</v>
      </c>
      <c r="E70" s="210" t="s">
        <v>127</v>
      </c>
      <c r="F70" s="311"/>
      <c r="G70" s="311"/>
      <c r="H70" s="311"/>
      <c r="I70" s="418"/>
      <c r="J70" s="311"/>
      <c r="K70" s="311"/>
      <c r="L70" s="418"/>
      <c r="M70" s="454">
        <f t="shared" si="1"/>
        <v>0</v>
      </c>
      <c r="N70" s="311"/>
      <c r="O70" s="311"/>
      <c r="P70" s="311"/>
      <c r="Q70" s="418"/>
      <c r="R70" s="311"/>
      <c r="S70" s="311"/>
      <c r="T70" s="418"/>
      <c r="U70" s="454">
        <f t="shared" si="2"/>
        <v>0</v>
      </c>
      <c r="V70" s="418">
        <v>10000</v>
      </c>
      <c r="W70" s="311"/>
      <c r="X70" s="311"/>
      <c r="Y70" s="418"/>
      <c r="Z70" s="311"/>
      <c r="AA70" s="311"/>
      <c r="AB70" s="418"/>
      <c r="AC70" s="454">
        <f t="shared" si="3"/>
        <v>10000</v>
      </c>
      <c r="AD70" s="311">
        <f t="shared" si="0"/>
        <v>10000</v>
      </c>
      <c r="AE70" s="430" t="s">
        <v>323</v>
      </c>
      <c r="AF70" s="204" t="s">
        <v>64</v>
      </c>
      <c r="AG70" s="212" t="s">
        <v>324</v>
      </c>
      <c r="AH70" s="206" t="s">
        <v>1842</v>
      </c>
      <c r="AI70" s="195" t="s">
        <v>1876</v>
      </c>
    </row>
    <row r="71" spans="1:35" s="207" customFormat="1" ht="76.5">
      <c r="A71" s="208" t="s">
        <v>325</v>
      </c>
      <c r="B71" s="452" t="s">
        <v>326</v>
      </c>
      <c r="C71" s="420" t="s">
        <v>322</v>
      </c>
      <c r="D71" s="420" t="s">
        <v>38</v>
      </c>
      <c r="E71" s="210" t="s">
        <v>127</v>
      </c>
      <c r="F71" s="311"/>
      <c r="G71" s="311"/>
      <c r="H71" s="311"/>
      <c r="I71" s="418"/>
      <c r="J71" s="311"/>
      <c r="K71" s="311"/>
      <c r="L71" s="418"/>
      <c r="M71" s="454">
        <f t="shared" si="1"/>
        <v>0</v>
      </c>
      <c r="N71" s="311"/>
      <c r="O71" s="311"/>
      <c r="P71" s="311"/>
      <c r="Q71" s="418"/>
      <c r="R71" s="311"/>
      <c r="S71" s="311"/>
      <c r="T71" s="418"/>
      <c r="U71" s="454">
        <f t="shared" si="2"/>
        <v>0</v>
      </c>
      <c r="V71" s="418">
        <v>10000</v>
      </c>
      <c r="W71" s="311"/>
      <c r="X71" s="311"/>
      <c r="Y71" s="418"/>
      <c r="Z71" s="311"/>
      <c r="AA71" s="311"/>
      <c r="AB71" s="418"/>
      <c r="AC71" s="454">
        <f t="shared" si="3"/>
        <v>10000</v>
      </c>
      <c r="AD71" s="311">
        <f t="shared" si="0"/>
        <v>10000</v>
      </c>
      <c r="AE71" s="430" t="s">
        <v>327</v>
      </c>
      <c r="AF71" s="204" t="s">
        <v>64</v>
      </c>
      <c r="AG71" s="212" t="s">
        <v>70</v>
      </c>
      <c r="AH71" s="206"/>
      <c r="AI71" s="206"/>
    </row>
    <row r="72" spans="1:35" s="207" customFormat="1" ht="76.5">
      <c r="A72" s="208" t="s">
        <v>328</v>
      </c>
      <c r="B72" s="452" t="s">
        <v>329</v>
      </c>
      <c r="C72" s="420" t="s">
        <v>322</v>
      </c>
      <c r="D72" s="420" t="s">
        <v>38</v>
      </c>
      <c r="E72" s="210" t="s">
        <v>330</v>
      </c>
      <c r="F72" s="311"/>
      <c r="G72" s="311"/>
      <c r="H72" s="311"/>
      <c r="I72" s="418"/>
      <c r="J72" s="311"/>
      <c r="K72" s="311"/>
      <c r="L72" s="418"/>
      <c r="M72" s="454">
        <f t="shared" si="1"/>
        <v>0</v>
      </c>
      <c r="N72" s="311"/>
      <c r="O72" s="311"/>
      <c r="P72" s="311"/>
      <c r="Q72" s="418"/>
      <c r="R72" s="311"/>
      <c r="S72" s="311"/>
      <c r="T72" s="418"/>
      <c r="U72" s="454">
        <f t="shared" si="2"/>
        <v>0</v>
      </c>
      <c r="V72" s="311"/>
      <c r="W72" s="311"/>
      <c r="X72" s="311"/>
      <c r="Y72" s="418"/>
      <c r="Z72" s="311"/>
      <c r="AA72" s="311"/>
      <c r="AB72" s="418"/>
      <c r="AC72" s="454">
        <f t="shared" si="3"/>
        <v>0</v>
      </c>
      <c r="AD72" s="311">
        <f t="shared" si="0"/>
        <v>0</v>
      </c>
      <c r="AE72" s="430" t="s">
        <v>331</v>
      </c>
      <c r="AF72" s="204" t="s">
        <v>64</v>
      </c>
      <c r="AG72" s="212" t="s">
        <v>332</v>
      </c>
      <c r="AH72" s="206"/>
      <c r="AI72" s="206"/>
    </row>
    <row r="73" spans="1:35" s="207" customFormat="1" ht="76.5">
      <c r="A73" s="208" t="s">
        <v>333</v>
      </c>
      <c r="B73" s="452" t="s">
        <v>334</v>
      </c>
      <c r="C73" s="420" t="s">
        <v>322</v>
      </c>
      <c r="D73" s="420" t="s">
        <v>38</v>
      </c>
      <c r="E73" s="210" t="s">
        <v>330</v>
      </c>
      <c r="F73" s="311"/>
      <c r="G73" s="311"/>
      <c r="H73" s="311"/>
      <c r="I73" s="418"/>
      <c r="J73" s="311"/>
      <c r="K73" s="311"/>
      <c r="L73" s="418"/>
      <c r="M73" s="454">
        <f t="shared" si="1"/>
        <v>0</v>
      </c>
      <c r="N73" s="311"/>
      <c r="O73" s="311"/>
      <c r="P73" s="311"/>
      <c r="Q73" s="418"/>
      <c r="R73" s="311"/>
      <c r="S73" s="311"/>
      <c r="T73" s="418"/>
      <c r="U73" s="454">
        <f t="shared" si="2"/>
        <v>0</v>
      </c>
      <c r="V73" s="311"/>
      <c r="W73" s="311"/>
      <c r="X73" s="311"/>
      <c r="Y73" s="418"/>
      <c r="Z73" s="311"/>
      <c r="AA73" s="311"/>
      <c r="AB73" s="418"/>
      <c r="AC73" s="454">
        <f t="shared" si="3"/>
        <v>0</v>
      </c>
      <c r="AD73" s="311">
        <f t="shared" si="0"/>
        <v>0</v>
      </c>
      <c r="AE73" s="430" t="s">
        <v>335</v>
      </c>
      <c r="AF73" s="204" t="s">
        <v>64</v>
      </c>
      <c r="AG73" s="212" t="s">
        <v>336</v>
      </c>
      <c r="AH73" s="206"/>
      <c r="AI73" s="206"/>
    </row>
    <row r="74" spans="1:35" s="207" customFormat="1" ht="51" customHeight="1">
      <c r="A74" s="208" t="s">
        <v>337</v>
      </c>
      <c r="B74" s="452" t="s">
        <v>338</v>
      </c>
      <c r="C74" s="420" t="s">
        <v>322</v>
      </c>
      <c r="D74" s="420" t="s">
        <v>38</v>
      </c>
      <c r="E74" s="210" t="s">
        <v>127</v>
      </c>
      <c r="F74" s="311"/>
      <c r="G74" s="311"/>
      <c r="H74" s="311"/>
      <c r="I74" s="418"/>
      <c r="J74" s="311"/>
      <c r="K74" s="311"/>
      <c r="L74" s="418"/>
      <c r="M74" s="454">
        <f t="shared" si="1"/>
        <v>0</v>
      </c>
      <c r="N74" s="311"/>
      <c r="O74" s="311"/>
      <c r="P74" s="311"/>
      <c r="Q74" s="418"/>
      <c r="R74" s="311"/>
      <c r="S74" s="311"/>
      <c r="T74" s="418"/>
      <c r="U74" s="454">
        <f t="shared" si="2"/>
        <v>0</v>
      </c>
      <c r="V74" s="311"/>
      <c r="W74" s="311"/>
      <c r="X74" s="311"/>
      <c r="Y74" s="418"/>
      <c r="Z74" s="311"/>
      <c r="AA74" s="311"/>
      <c r="AB74" s="418"/>
      <c r="AC74" s="454">
        <f t="shared" si="3"/>
        <v>0</v>
      </c>
      <c r="AD74" s="311">
        <f t="shared" si="0"/>
        <v>0</v>
      </c>
      <c r="AE74" s="430" t="s">
        <v>339</v>
      </c>
      <c r="AF74" s="204" t="s">
        <v>64</v>
      </c>
      <c r="AG74" s="212" t="s">
        <v>340</v>
      </c>
      <c r="AH74" s="206"/>
      <c r="AI74" s="206"/>
    </row>
    <row r="75" spans="1:35" s="207" customFormat="1" ht="51" customHeight="1">
      <c r="A75" s="208" t="s">
        <v>341</v>
      </c>
      <c r="B75" s="452" t="s">
        <v>342</v>
      </c>
      <c r="C75" s="420" t="s">
        <v>294</v>
      </c>
      <c r="D75" s="420" t="s">
        <v>38</v>
      </c>
      <c r="E75" s="210" t="s">
        <v>295</v>
      </c>
      <c r="F75" s="311"/>
      <c r="G75" s="311"/>
      <c r="H75" s="311"/>
      <c r="I75" s="418"/>
      <c r="J75" s="311"/>
      <c r="K75" s="311"/>
      <c r="L75" s="418"/>
      <c r="M75" s="454">
        <f t="shared" si="1"/>
        <v>0</v>
      </c>
      <c r="N75" s="311"/>
      <c r="O75" s="311"/>
      <c r="P75" s="311"/>
      <c r="Q75" s="418"/>
      <c r="R75" s="311"/>
      <c r="S75" s="311"/>
      <c r="T75" s="418"/>
      <c r="U75" s="454">
        <f t="shared" si="2"/>
        <v>0</v>
      </c>
      <c r="V75" s="311"/>
      <c r="W75" s="311"/>
      <c r="X75" s="311"/>
      <c r="Y75" s="418"/>
      <c r="Z75" s="311"/>
      <c r="AA75" s="311"/>
      <c r="AB75" s="418"/>
      <c r="AC75" s="454">
        <f t="shared" si="3"/>
        <v>0</v>
      </c>
      <c r="AD75" s="311">
        <f t="shared" si="0"/>
        <v>0</v>
      </c>
      <c r="AE75" s="430" t="s">
        <v>343</v>
      </c>
      <c r="AF75" s="286">
        <v>2020</v>
      </c>
      <c r="AG75" s="212" t="s">
        <v>33</v>
      </c>
      <c r="AH75" s="206" t="s">
        <v>1844</v>
      </c>
      <c r="AI75" s="206" t="s">
        <v>1873</v>
      </c>
    </row>
    <row r="76" spans="1:35" s="207" customFormat="1" ht="51" customHeight="1">
      <c r="A76" s="208" t="s">
        <v>344</v>
      </c>
      <c r="B76" s="452" t="s">
        <v>345</v>
      </c>
      <c r="C76" s="420" t="s">
        <v>294</v>
      </c>
      <c r="D76" s="420" t="s">
        <v>28</v>
      </c>
      <c r="E76" s="210" t="s">
        <v>295</v>
      </c>
      <c r="F76" s="311">
        <v>46561</v>
      </c>
      <c r="G76" s="311"/>
      <c r="H76" s="311"/>
      <c r="I76" s="418"/>
      <c r="J76" s="311"/>
      <c r="K76" s="311"/>
      <c r="L76" s="418"/>
      <c r="M76" s="454">
        <f t="shared" si="1"/>
        <v>46561</v>
      </c>
      <c r="N76" s="311"/>
      <c r="O76" s="311"/>
      <c r="P76" s="311"/>
      <c r="Q76" s="418"/>
      <c r="R76" s="311"/>
      <c r="S76" s="311"/>
      <c r="T76" s="418"/>
      <c r="U76" s="454">
        <f t="shared" si="2"/>
        <v>0</v>
      </c>
      <c r="V76" s="311"/>
      <c r="W76" s="311"/>
      <c r="X76" s="311"/>
      <c r="Y76" s="418"/>
      <c r="Z76" s="311"/>
      <c r="AA76" s="311"/>
      <c r="AB76" s="418"/>
      <c r="AC76" s="454">
        <f t="shared" si="3"/>
        <v>0</v>
      </c>
      <c r="AD76" s="311">
        <f t="shared" si="0"/>
        <v>46561</v>
      </c>
      <c r="AE76" s="430" t="s">
        <v>346</v>
      </c>
      <c r="AF76" s="204" t="s">
        <v>189</v>
      </c>
      <c r="AG76" s="212" t="s">
        <v>200</v>
      </c>
      <c r="AH76" s="206" t="s">
        <v>1842</v>
      </c>
      <c r="AI76" s="195" t="s">
        <v>2051</v>
      </c>
    </row>
    <row r="77" spans="1:35" s="207" customFormat="1" ht="51" customHeight="1">
      <c r="A77" s="208" t="s">
        <v>347</v>
      </c>
      <c r="B77" s="452" t="s">
        <v>348</v>
      </c>
      <c r="C77" s="420" t="s">
        <v>294</v>
      </c>
      <c r="D77" s="420" t="s">
        <v>28</v>
      </c>
      <c r="E77" s="210" t="s">
        <v>295</v>
      </c>
      <c r="F77" s="311">
        <v>9958</v>
      </c>
      <c r="G77" s="311"/>
      <c r="H77" s="311"/>
      <c r="I77" s="418"/>
      <c r="J77" s="311"/>
      <c r="K77" s="311"/>
      <c r="L77" s="418"/>
      <c r="M77" s="454">
        <f t="shared" si="1"/>
        <v>9958</v>
      </c>
      <c r="N77" s="311"/>
      <c r="O77" s="311"/>
      <c r="P77" s="311"/>
      <c r="Q77" s="418"/>
      <c r="R77" s="311"/>
      <c r="S77" s="311"/>
      <c r="T77" s="418"/>
      <c r="U77" s="454">
        <f t="shared" si="2"/>
        <v>0</v>
      </c>
      <c r="V77" s="311"/>
      <c r="W77" s="311"/>
      <c r="X77" s="311"/>
      <c r="Y77" s="418"/>
      <c r="Z77" s="311"/>
      <c r="AA77" s="311"/>
      <c r="AB77" s="418"/>
      <c r="AC77" s="454">
        <f t="shared" si="3"/>
        <v>0</v>
      </c>
      <c r="AD77" s="311">
        <f t="shared" si="0"/>
        <v>9958</v>
      </c>
      <c r="AE77" s="430" t="s">
        <v>349</v>
      </c>
      <c r="AF77" s="204" t="s">
        <v>189</v>
      </c>
      <c r="AG77" s="212" t="s">
        <v>200</v>
      </c>
      <c r="AH77" s="206" t="s">
        <v>1842</v>
      </c>
      <c r="AI77" s="206" t="s">
        <v>1877</v>
      </c>
    </row>
    <row r="78" spans="1:35" s="207" customFormat="1" ht="51">
      <c r="A78" s="208" t="s">
        <v>350</v>
      </c>
      <c r="B78" s="452" t="s">
        <v>2063</v>
      </c>
      <c r="C78" s="420" t="s">
        <v>244</v>
      </c>
      <c r="D78" s="420" t="s">
        <v>28</v>
      </c>
      <c r="E78" s="210" t="s">
        <v>127</v>
      </c>
      <c r="F78" s="311">
        <v>0</v>
      </c>
      <c r="G78" s="311"/>
      <c r="H78" s="311"/>
      <c r="I78" s="418"/>
      <c r="J78" s="311"/>
      <c r="K78" s="311"/>
      <c r="L78" s="418"/>
      <c r="M78" s="454">
        <f t="shared" si="1"/>
        <v>0</v>
      </c>
      <c r="N78" s="311"/>
      <c r="O78" s="311"/>
      <c r="P78" s="311"/>
      <c r="Q78" s="418"/>
      <c r="R78" s="311"/>
      <c r="S78" s="311"/>
      <c r="T78" s="418"/>
      <c r="U78" s="454">
        <f t="shared" si="2"/>
        <v>0</v>
      </c>
      <c r="V78" s="311">
        <v>165000</v>
      </c>
      <c r="W78" s="311"/>
      <c r="X78" s="311"/>
      <c r="Y78" s="418"/>
      <c r="Z78" s="311"/>
      <c r="AA78" s="311"/>
      <c r="AB78" s="418"/>
      <c r="AC78" s="454">
        <f t="shared" si="3"/>
        <v>165000</v>
      </c>
      <c r="AD78" s="311">
        <f t="shared" si="0"/>
        <v>165000</v>
      </c>
      <c r="AE78" s="430" t="s">
        <v>2064</v>
      </c>
      <c r="AF78" s="286">
        <v>2020</v>
      </c>
      <c r="AG78" s="212" t="s">
        <v>33</v>
      </c>
      <c r="AH78" s="206" t="s">
        <v>1844</v>
      </c>
      <c r="AI78" s="206"/>
    </row>
    <row r="79" spans="1:35" s="207" customFormat="1" ht="51" customHeight="1">
      <c r="A79" s="208" t="s">
        <v>351</v>
      </c>
      <c r="B79" s="452" t="s">
        <v>352</v>
      </c>
      <c r="C79" s="420" t="s">
        <v>171</v>
      </c>
      <c r="D79" s="420" t="s">
        <v>28</v>
      </c>
      <c r="E79" s="210" t="s">
        <v>127</v>
      </c>
      <c r="F79" s="311">
        <v>11000</v>
      </c>
      <c r="G79" s="311"/>
      <c r="H79" s="311"/>
      <c r="I79" s="418"/>
      <c r="J79" s="311"/>
      <c r="K79" s="311"/>
      <c r="L79" s="418"/>
      <c r="M79" s="454">
        <f t="shared" si="1"/>
        <v>11000</v>
      </c>
      <c r="N79" s="311"/>
      <c r="O79" s="311"/>
      <c r="P79" s="311"/>
      <c r="Q79" s="418"/>
      <c r="R79" s="311"/>
      <c r="S79" s="311"/>
      <c r="T79" s="418"/>
      <c r="U79" s="454">
        <f t="shared" si="2"/>
        <v>0</v>
      </c>
      <c r="V79" s="311">
        <v>578747.24</v>
      </c>
      <c r="W79" s="311"/>
      <c r="X79" s="311"/>
      <c r="Y79" s="418"/>
      <c r="Z79" s="311"/>
      <c r="AA79" s="311"/>
      <c r="AB79" s="418"/>
      <c r="AC79" s="454">
        <f t="shared" si="3"/>
        <v>578747.24</v>
      </c>
      <c r="AD79" s="311">
        <f t="shared" si="0"/>
        <v>589747.24</v>
      </c>
      <c r="AE79" s="251" t="s">
        <v>353</v>
      </c>
      <c r="AF79" s="204" t="s">
        <v>74</v>
      </c>
      <c r="AG79" s="420" t="s">
        <v>33</v>
      </c>
      <c r="AH79" s="206" t="s">
        <v>1848</v>
      </c>
      <c r="AI79" s="195" t="s">
        <v>1859</v>
      </c>
    </row>
    <row r="80" spans="1:35" s="207" customFormat="1" ht="51" customHeight="1">
      <c r="A80" s="208" t="s">
        <v>354</v>
      </c>
      <c r="B80" s="452" t="s">
        <v>355</v>
      </c>
      <c r="C80" s="420" t="s">
        <v>356</v>
      </c>
      <c r="D80" s="420" t="s">
        <v>28</v>
      </c>
      <c r="E80" s="210" t="s">
        <v>357</v>
      </c>
      <c r="F80" s="311"/>
      <c r="G80" s="311"/>
      <c r="H80" s="311"/>
      <c r="I80" s="418"/>
      <c r="J80" s="311"/>
      <c r="K80" s="311"/>
      <c r="L80" s="418"/>
      <c r="M80" s="454">
        <f t="shared" si="1"/>
        <v>0</v>
      </c>
      <c r="N80" s="418">
        <v>399844.5</v>
      </c>
      <c r="O80" s="311"/>
      <c r="P80" s="311"/>
      <c r="Q80" s="418"/>
      <c r="R80" s="311"/>
      <c r="S80" s="311"/>
      <c r="T80" s="418"/>
      <c r="U80" s="454">
        <f t="shared" si="2"/>
        <v>399844.5</v>
      </c>
      <c r="V80" s="311"/>
      <c r="W80" s="311"/>
      <c r="X80" s="311"/>
      <c r="Y80" s="418"/>
      <c r="Z80" s="311"/>
      <c r="AA80" s="311"/>
      <c r="AB80" s="418"/>
      <c r="AC80" s="454">
        <f t="shared" si="3"/>
        <v>0</v>
      </c>
      <c r="AD80" s="311">
        <f t="shared" si="0"/>
        <v>399844.5</v>
      </c>
      <c r="AE80" s="430" t="s">
        <v>358</v>
      </c>
      <c r="AF80" s="286">
        <v>2020</v>
      </c>
      <c r="AG80" s="420" t="s">
        <v>359</v>
      </c>
      <c r="AH80" s="206"/>
      <c r="AI80" s="206"/>
    </row>
    <row r="81" spans="1:35" s="207" customFormat="1" ht="76.5">
      <c r="A81" s="208" t="s">
        <v>360</v>
      </c>
      <c r="B81" s="452" t="s">
        <v>361</v>
      </c>
      <c r="C81" s="420" t="s">
        <v>362</v>
      </c>
      <c r="D81" s="420" t="s">
        <v>28</v>
      </c>
      <c r="E81" s="210" t="s">
        <v>357</v>
      </c>
      <c r="F81" s="311"/>
      <c r="G81" s="311"/>
      <c r="H81" s="311"/>
      <c r="I81" s="418"/>
      <c r="J81" s="311"/>
      <c r="K81" s="311"/>
      <c r="L81" s="418"/>
      <c r="M81" s="454">
        <f t="shared" si="1"/>
        <v>0</v>
      </c>
      <c r="N81" s="432">
        <v>458469</v>
      </c>
      <c r="O81" s="311"/>
      <c r="P81" s="311"/>
      <c r="Q81" s="418"/>
      <c r="R81" s="311"/>
      <c r="S81" s="311"/>
      <c r="T81" s="418"/>
      <c r="U81" s="454">
        <f t="shared" si="2"/>
        <v>458469</v>
      </c>
      <c r="V81" s="311"/>
      <c r="W81" s="311"/>
      <c r="X81" s="311"/>
      <c r="Y81" s="418"/>
      <c r="Z81" s="311"/>
      <c r="AA81" s="311"/>
      <c r="AB81" s="418"/>
      <c r="AC81" s="454">
        <f t="shared" si="3"/>
        <v>0</v>
      </c>
      <c r="AD81" s="311">
        <f t="shared" si="0"/>
        <v>458469</v>
      </c>
      <c r="AE81" s="430" t="s">
        <v>363</v>
      </c>
      <c r="AF81" s="286">
        <v>2020</v>
      </c>
      <c r="AG81" s="420" t="s">
        <v>359</v>
      </c>
      <c r="AH81" s="206"/>
      <c r="AI81" s="206"/>
    </row>
    <row r="82" spans="1:35" s="207" customFormat="1" ht="38.25">
      <c r="A82" s="208" t="s">
        <v>364</v>
      </c>
      <c r="B82" s="452" t="s">
        <v>365</v>
      </c>
      <c r="C82" s="420" t="s">
        <v>356</v>
      </c>
      <c r="D82" s="420" t="s">
        <v>28</v>
      </c>
      <c r="E82" s="210" t="s">
        <v>357</v>
      </c>
      <c r="F82" s="311"/>
      <c r="G82" s="311"/>
      <c r="H82" s="311"/>
      <c r="I82" s="418"/>
      <c r="J82" s="311"/>
      <c r="K82" s="311"/>
      <c r="L82" s="418"/>
      <c r="M82" s="454">
        <f t="shared" si="1"/>
        <v>0</v>
      </c>
      <c r="N82" s="315">
        <v>1557381.92</v>
      </c>
      <c r="O82" s="311"/>
      <c r="P82" s="311"/>
      <c r="Q82" s="418"/>
      <c r="R82" s="311"/>
      <c r="S82" s="311"/>
      <c r="T82" s="418"/>
      <c r="U82" s="454">
        <f t="shared" si="2"/>
        <v>1557381.92</v>
      </c>
      <c r="V82" s="311"/>
      <c r="W82" s="311"/>
      <c r="X82" s="311"/>
      <c r="Y82" s="418"/>
      <c r="Z82" s="311"/>
      <c r="AA82" s="311"/>
      <c r="AB82" s="418"/>
      <c r="AC82" s="454">
        <f t="shared" si="3"/>
        <v>0</v>
      </c>
      <c r="AD82" s="311">
        <f t="shared" si="0"/>
        <v>1557381.92</v>
      </c>
      <c r="AE82" s="430" t="s">
        <v>2065</v>
      </c>
      <c r="AF82" s="286">
        <v>2020</v>
      </c>
      <c r="AG82" s="420" t="s">
        <v>359</v>
      </c>
      <c r="AH82" s="206"/>
      <c r="AI82" s="206"/>
    </row>
    <row r="83" spans="1:35" s="207" customFormat="1" ht="51" customHeight="1">
      <c r="A83" s="208" t="s">
        <v>366</v>
      </c>
      <c r="B83" s="452" t="s">
        <v>367</v>
      </c>
      <c r="C83" s="420" t="s">
        <v>356</v>
      </c>
      <c r="D83" s="420" t="s">
        <v>28</v>
      </c>
      <c r="E83" s="210" t="s">
        <v>357</v>
      </c>
      <c r="F83" s="311"/>
      <c r="G83" s="311"/>
      <c r="H83" s="311"/>
      <c r="I83" s="418"/>
      <c r="J83" s="311"/>
      <c r="K83" s="311"/>
      <c r="L83" s="418"/>
      <c r="M83" s="454">
        <f t="shared" si="1"/>
        <v>0</v>
      </c>
      <c r="N83" s="315">
        <v>70978.6</v>
      </c>
      <c r="O83" s="311"/>
      <c r="P83" s="311"/>
      <c r="Q83" s="418"/>
      <c r="R83" s="311"/>
      <c r="S83" s="311"/>
      <c r="T83" s="418"/>
      <c r="U83" s="454">
        <f t="shared" si="2"/>
        <v>70978.6</v>
      </c>
      <c r="V83" s="311"/>
      <c r="W83" s="311"/>
      <c r="X83" s="311"/>
      <c r="Y83" s="418"/>
      <c r="Z83" s="311"/>
      <c r="AA83" s="311"/>
      <c r="AB83" s="418"/>
      <c r="AC83" s="454">
        <f t="shared" si="3"/>
        <v>0</v>
      </c>
      <c r="AD83" s="311">
        <f t="shared" si="0"/>
        <v>70978.6</v>
      </c>
      <c r="AE83" s="430" t="s">
        <v>368</v>
      </c>
      <c r="AF83" s="286">
        <v>2020</v>
      </c>
      <c r="AG83" s="420" t="s">
        <v>359</v>
      </c>
      <c r="AH83" s="206"/>
      <c r="AI83" s="206"/>
    </row>
    <row r="84" spans="1:35" s="207" customFormat="1" ht="51" customHeight="1">
      <c r="A84" s="208" t="s">
        <v>369</v>
      </c>
      <c r="B84" s="452" t="s">
        <v>370</v>
      </c>
      <c r="C84" s="420" t="s">
        <v>356</v>
      </c>
      <c r="D84" s="420" t="s">
        <v>28</v>
      </c>
      <c r="E84" s="210" t="s">
        <v>357</v>
      </c>
      <c r="F84" s="311"/>
      <c r="G84" s="311"/>
      <c r="H84" s="311"/>
      <c r="I84" s="418"/>
      <c r="J84" s="311"/>
      <c r="K84" s="311"/>
      <c r="L84" s="418"/>
      <c r="M84" s="454">
        <f t="shared" si="1"/>
        <v>0</v>
      </c>
      <c r="N84" s="311"/>
      <c r="O84" s="311"/>
      <c r="P84" s="311"/>
      <c r="Q84" s="418"/>
      <c r="R84" s="311"/>
      <c r="S84" s="311"/>
      <c r="T84" s="418"/>
      <c r="U84" s="454">
        <f t="shared" si="2"/>
        <v>0</v>
      </c>
      <c r="V84" s="315">
        <v>423500</v>
      </c>
      <c r="W84" s="311"/>
      <c r="X84" s="311"/>
      <c r="Y84" s="418"/>
      <c r="Z84" s="311"/>
      <c r="AA84" s="311"/>
      <c r="AB84" s="418"/>
      <c r="AC84" s="454">
        <f t="shared" si="3"/>
        <v>423500</v>
      </c>
      <c r="AD84" s="311">
        <f t="shared" si="0"/>
        <v>423500</v>
      </c>
      <c r="AE84" s="430" t="s">
        <v>371</v>
      </c>
      <c r="AF84" s="204" t="s">
        <v>217</v>
      </c>
      <c r="AG84" s="420" t="s">
        <v>359</v>
      </c>
      <c r="AH84" s="206"/>
      <c r="AI84" s="206"/>
    </row>
    <row r="85" spans="1:35" s="207" customFormat="1" ht="51" customHeight="1">
      <c r="A85" s="208" t="s">
        <v>372</v>
      </c>
      <c r="B85" s="452" t="s">
        <v>373</v>
      </c>
      <c r="C85" s="420" t="s">
        <v>374</v>
      </c>
      <c r="D85" s="420" t="s">
        <v>28</v>
      </c>
      <c r="E85" s="210" t="s">
        <v>357</v>
      </c>
      <c r="F85" s="311"/>
      <c r="G85" s="311"/>
      <c r="H85" s="311"/>
      <c r="I85" s="418"/>
      <c r="J85" s="311"/>
      <c r="K85" s="311"/>
      <c r="L85" s="418"/>
      <c r="M85" s="454">
        <f t="shared" si="1"/>
        <v>0</v>
      </c>
      <c r="N85" s="311"/>
      <c r="O85" s="311"/>
      <c r="P85" s="311"/>
      <c r="Q85" s="418"/>
      <c r="R85" s="311"/>
      <c r="S85" s="311"/>
      <c r="T85" s="418"/>
      <c r="U85" s="454">
        <f t="shared" si="2"/>
        <v>0</v>
      </c>
      <c r="V85" s="315">
        <v>484000</v>
      </c>
      <c r="W85" s="311"/>
      <c r="X85" s="311"/>
      <c r="Y85" s="418"/>
      <c r="Z85" s="311"/>
      <c r="AA85" s="311"/>
      <c r="AB85" s="418"/>
      <c r="AC85" s="454">
        <f t="shared" si="3"/>
        <v>484000</v>
      </c>
      <c r="AD85" s="311">
        <f t="shared" si="0"/>
        <v>484000</v>
      </c>
      <c r="AE85" s="430" t="s">
        <v>371</v>
      </c>
      <c r="AF85" s="204" t="s">
        <v>217</v>
      </c>
      <c r="AG85" s="420" t="s">
        <v>359</v>
      </c>
      <c r="AH85" s="206"/>
      <c r="AI85" s="206"/>
    </row>
    <row r="86" spans="1:35" s="207" customFormat="1" ht="51">
      <c r="A86" s="208" t="s">
        <v>375</v>
      </c>
      <c r="B86" s="452" t="s">
        <v>376</v>
      </c>
      <c r="C86" s="420" t="s">
        <v>356</v>
      </c>
      <c r="D86" s="420" t="s">
        <v>28</v>
      </c>
      <c r="E86" s="210" t="s">
        <v>357</v>
      </c>
      <c r="F86" s="311"/>
      <c r="G86" s="311"/>
      <c r="H86" s="311"/>
      <c r="I86" s="418"/>
      <c r="J86" s="311"/>
      <c r="K86" s="311"/>
      <c r="L86" s="418"/>
      <c r="M86" s="454">
        <f t="shared" si="1"/>
        <v>0</v>
      </c>
      <c r="N86" s="311"/>
      <c r="O86" s="311"/>
      <c r="P86" s="311"/>
      <c r="Q86" s="418"/>
      <c r="R86" s="311"/>
      <c r="S86" s="311"/>
      <c r="T86" s="418"/>
      <c r="U86" s="454">
        <f t="shared" si="2"/>
        <v>0</v>
      </c>
      <c r="V86" s="315">
        <v>242017.47</v>
      </c>
      <c r="W86" s="311"/>
      <c r="X86" s="311"/>
      <c r="Y86" s="418"/>
      <c r="Z86" s="311"/>
      <c r="AA86" s="311"/>
      <c r="AB86" s="418"/>
      <c r="AC86" s="454">
        <f t="shared" si="3"/>
        <v>242017.47</v>
      </c>
      <c r="AD86" s="311">
        <f t="shared" si="0"/>
        <v>242017.47</v>
      </c>
      <c r="AE86" s="430" t="s">
        <v>377</v>
      </c>
      <c r="AF86" s="204" t="s">
        <v>217</v>
      </c>
      <c r="AG86" s="420" t="s">
        <v>359</v>
      </c>
      <c r="AH86" s="206"/>
      <c r="AI86" s="206"/>
    </row>
    <row r="87" spans="1:35" s="207" customFormat="1" ht="51">
      <c r="A87" s="208" t="s">
        <v>378</v>
      </c>
      <c r="B87" s="452" t="s">
        <v>379</v>
      </c>
      <c r="C87" s="420" t="s">
        <v>374</v>
      </c>
      <c r="D87" s="420" t="s">
        <v>28</v>
      </c>
      <c r="E87" s="210" t="s">
        <v>357</v>
      </c>
      <c r="F87" s="311"/>
      <c r="G87" s="311"/>
      <c r="H87" s="311"/>
      <c r="I87" s="418"/>
      <c r="J87" s="311"/>
      <c r="K87" s="311"/>
      <c r="L87" s="418"/>
      <c r="M87" s="454">
        <f t="shared" si="1"/>
        <v>0</v>
      </c>
      <c r="N87" s="311"/>
      <c r="O87" s="311"/>
      <c r="P87" s="311"/>
      <c r="Q87" s="418"/>
      <c r="R87" s="311"/>
      <c r="S87" s="311"/>
      <c r="T87" s="418"/>
      <c r="U87" s="454">
        <f t="shared" si="2"/>
        <v>0</v>
      </c>
      <c r="V87" s="315">
        <v>170643.4</v>
      </c>
      <c r="W87" s="311"/>
      <c r="X87" s="311"/>
      <c r="Y87" s="418"/>
      <c r="Z87" s="311"/>
      <c r="AA87" s="311"/>
      <c r="AB87" s="418"/>
      <c r="AC87" s="454">
        <f t="shared" si="3"/>
        <v>170643.4</v>
      </c>
      <c r="AD87" s="311">
        <f t="shared" si="0"/>
        <v>170643.4</v>
      </c>
      <c r="AE87" s="430" t="s">
        <v>380</v>
      </c>
      <c r="AF87" s="204" t="s">
        <v>217</v>
      </c>
      <c r="AG87" s="420" t="s">
        <v>359</v>
      </c>
      <c r="AH87" s="206"/>
      <c r="AI87" s="206"/>
    </row>
    <row r="88" spans="1:35" s="207" customFormat="1" ht="63.75">
      <c r="A88" s="208" t="s">
        <v>381</v>
      </c>
      <c r="B88" s="452" t="s">
        <v>382</v>
      </c>
      <c r="C88" s="420" t="s">
        <v>179</v>
      </c>
      <c r="D88" s="420" t="s">
        <v>38</v>
      </c>
      <c r="E88" s="210" t="s">
        <v>172</v>
      </c>
      <c r="F88" s="311"/>
      <c r="G88" s="311"/>
      <c r="H88" s="311"/>
      <c r="I88" s="418"/>
      <c r="J88" s="311"/>
      <c r="K88" s="311"/>
      <c r="L88" s="418"/>
      <c r="M88" s="454">
        <f t="shared" si="1"/>
        <v>0</v>
      </c>
      <c r="N88" s="311"/>
      <c r="O88" s="311"/>
      <c r="P88" s="311"/>
      <c r="Q88" s="418"/>
      <c r="R88" s="311"/>
      <c r="S88" s="311"/>
      <c r="T88" s="418"/>
      <c r="U88" s="454">
        <f t="shared" si="2"/>
        <v>0</v>
      </c>
      <c r="V88" s="311">
        <f>10500+6762</f>
        <v>17262</v>
      </c>
      <c r="W88" s="311"/>
      <c r="X88" s="311"/>
      <c r="Y88" s="418"/>
      <c r="Z88" s="311"/>
      <c r="AA88" s="311"/>
      <c r="AB88" s="418"/>
      <c r="AC88" s="454">
        <f t="shared" si="3"/>
        <v>17262</v>
      </c>
      <c r="AD88" s="311">
        <f t="shared" si="0"/>
        <v>17262</v>
      </c>
      <c r="AE88" s="430" t="s">
        <v>383</v>
      </c>
      <c r="AF88" s="286">
        <v>2020</v>
      </c>
      <c r="AG88" s="420" t="s">
        <v>302</v>
      </c>
      <c r="AH88" s="206"/>
      <c r="AI88" s="195"/>
    </row>
    <row r="89" spans="1:35" s="207" customFormat="1" ht="63.75">
      <c r="A89" s="208" t="s">
        <v>384</v>
      </c>
      <c r="B89" s="452" t="s">
        <v>385</v>
      </c>
      <c r="C89" s="420" t="s">
        <v>179</v>
      </c>
      <c r="D89" s="420" t="s">
        <v>38</v>
      </c>
      <c r="E89" s="210" t="s">
        <v>127</v>
      </c>
      <c r="F89" s="311"/>
      <c r="G89" s="311"/>
      <c r="H89" s="311"/>
      <c r="I89" s="418"/>
      <c r="J89" s="311"/>
      <c r="K89" s="311"/>
      <c r="L89" s="418"/>
      <c r="M89" s="454">
        <f t="shared" si="1"/>
        <v>0</v>
      </c>
      <c r="N89" s="311"/>
      <c r="O89" s="311"/>
      <c r="P89" s="311"/>
      <c r="Q89" s="418"/>
      <c r="R89" s="311"/>
      <c r="S89" s="311"/>
      <c r="T89" s="418"/>
      <c r="U89" s="454">
        <f t="shared" si="2"/>
        <v>0</v>
      </c>
      <c r="V89" s="311">
        <v>50000</v>
      </c>
      <c r="W89" s="311"/>
      <c r="X89" s="311"/>
      <c r="Y89" s="418"/>
      <c r="Z89" s="311"/>
      <c r="AA89" s="311"/>
      <c r="AB89" s="418"/>
      <c r="AC89" s="454">
        <f t="shared" si="3"/>
        <v>50000</v>
      </c>
      <c r="AD89" s="311">
        <f t="shared" si="0"/>
        <v>50000</v>
      </c>
      <c r="AE89" s="430" t="s">
        <v>386</v>
      </c>
      <c r="AF89" s="286">
        <v>2020</v>
      </c>
      <c r="AG89" s="420" t="s">
        <v>302</v>
      </c>
      <c r="AH89" s="206" t="s">
        <v>1888</v>
      </c>
      <c r="AI89" s="195" t="s">
        <v>2048</v>
      </c>
    </row>
    <row r="90" spans="1:35" s="207" customFormat="1" ht="63.75">
      <c r="A90" s="208" t="s">
        <v>387</v>
      </c>
      <c r="B90" s="452" t="s">
        <v>388</v>
      </c>
      <c r="C90" s="420" t="s">
        <v>179</v>
      </c>
      <c r="D90" s="420" t="s">
        <v>38</v>
      </c>
      <c r="E90" s="210" t="s">
        <v>127</v>
      </c>
      <c r="F90" s="311"/>
      <c r="G90" s="311"/>
      <c r="H90" s="311"/>
      <c r="I90" s="418"/>
      <c r="J90" s="311"/>
      <c r="K90" s="311"/>
      <c r="L90" s="418"/>
      <c r="M90" s="454">
        <f t="shared" si="1"/>
        <v>0</v>
      </c>
      <c r="N90" s="311"/>
      <c r="O90" s="311"/>
      <c r="P90" s="311"/>
      <c r="Q90" s="418"/>
      <c r="R90" s="311"/>
      <c r="S90" s="311"/>
      <c r="T90" s="418"/>
      <c r="U90" s="454">
        <f t="shared" si="2"/>
        <v>0</v>
      </c>
      <c r="V90" s="311">
        <v>50000</v>
      </c>
      <c r="W90" s="311"/>
      <c r="X90" s="311"/>
      <c r="Y90" s="418"/>
      <c r="Z90" s="311"/>
      <c r="AA90" s="311"/>
      <c r="AB90" s="418"/>
      <c r="AC90" s="454">
        <f t="shared" si="3"/>
        <v>50000</v>
      </c>
      <c r="AD90" s="311">
        <f aca="true" t="shared" si="4" ref="AD90:AD153">AC90+U90+M90</f>
        <v>50000</v>
      </c>
      <c r="AE90" s="430" t="s">
        <v>389</v>
      </c>
      <c r="AF90" s="286">
        <v>2020</v>
      </c>
      <c r="AG90" s="420" t="s">
        <v>302</v>
      </c>
      <c r="AH90" s="206"/>
      <c r="AI90" s="195"/>
    </row>
    <row r="91" spans="1:35" s="207" customFormat="1" ht="51" customHeight="1">
      <c r="A91" s="208" t="s">
        <v>390</v>
      </c>
      <c r="B91" s="452" t="s">
        <v>2066</v>
      </c>
      <c r="C91" s="420" t="s">
        <v>179</v>
      </c>
      <c r="D91" s="420" t="s">
        <v>38</v>
      </c>
      <c r="E91" s="210" t="s">
        <v>172</v>
      </c>
      <c r="F91" s="311"/>
      <c r="G91" s="311"/>
      <c r="H91" s="311"/>
      <c r="I91" s="418"/>
      <c r="J91" s="311"/>
      <c r="K91" s="311"/>
      <c r="L91" s="418"/>
      <c r="M91" s="454">
        <f aca="true" t="shared" si="5" ref="M91:M154">F91+G91+H91+J91+K91</f>
        <v>0</v>
      </c>
      <c r="N91" s="311"/>
      <c r="O91" s="311"/>
      <c r="P91" s="311"/>
      <c r="Q91" s="418"/>
      <c r="R91" s="311"/>
      <c r="S91" s="311"/>
      <c r="T91" s="418"/>
      <c r="U91" s="454">
        <f aca="true" t="shared" si="6" ref="U91:U154">N91+O91+P91+R91+S91</f>
        <v>0</v>
      </c>
      <c r="V91" s="311">
        <f>10000+9299</f>
        <v>19299</v>
      </c>
      <c r="W91" s="311"/>
      <c r="X91" s="311"/>
      <c r="Y91" s="418"/>
      <c r="Z91" s="311"/>
      <c r="AA91" s="311"/>
      <c r="AB91" s="418"/>
      <c r="AC91" s="454">
        <f aca="true" t="shared" si="7" ref="AC91:AC154">V91+W91+X91+Z91+AA91</f>
        <v>19299</v>
      </c>
      <c r="AD91" s="311">
        <f t="shared" si="4"/>
        <v>19299</v>
      </c>
      <c r="AE91" s="430" t="s">
        <v>2067</v>
      </c>
      <c r="AF91" s="286">
        <v>2020</v>
      </c>
      <c r="AG91" s="420" t="s">
        <v>302</v>
      </c>
      <c r="AH91" s="206"/>
      <c r="AI91" s="195"/>
    </row>
    <row r="92" spans="1:35" s="207" customFormat="1" ht="51" customHeight="1">
      <c r="A92" s="208" t="s">
        <v>391</v>
      </c>
      <c r="B92" s="452" t="s">
        <v>392</v>
      </c>
      <c r="C92" s="420" t="s">
        <v>179</v>
      </c>
      <c r="D92" s="420" t="s">
        <v>38</v>
      </c>
      <c r="E92" s="210" t="s">
        <v>393</v>
      </c>
      <c r="F92" s="311"/>
      <c r="G92" s="311"/>
      <c r="H92" s="311"/>
      <c r="I92" s="418"/>
      <c r="J92" s="311"/>
      <c r="K92" s="311"/>
      <c r="L92" s="418"/>
      <c r="M92" s="454">
        <f t="shared" si="5"/>
        <v>0</v>
      </c>
      <c r="N92" s="311"/>
      <c r="O92" s="311"/>
      <c r="P92" s="311"/>
      <c r="Q92" s="418"/>
      <c r="R92" s="311"/>
      <c r="S92" s="311"/>
      <c r="T92" s="418"/>
      <c r="U92" s="454">
        <f t="shared" si="6"/>
        <v>0</v>
      </c>
      <c r="V92" s="311">
        <v>9510</v>
      </c>
      <c r="W92" s="311"/>
      <c r="X92" s="311"/>
      <c r="Y92" s="418"/>
      <c r="Z92" s="311"/>
      <c r="AA92" s="311"/>
      <c r="AB92" s="418"/>
      <c r="AC92" s="454">
        <f t="shared" si="7"/>
        <v>9510</v>
      </c>
      <c r="AD92" s="311">
        <f t="shared" si="4"/>
        <v>9510</v>
      </c>
      <c r="AE92" s="430" t="s">
        <v>394</v>
      </c>
      <c r="AF92" s="286">
        <v>2020</v>
      </c>
      <c r="AG92" s="420" t="s">
        <v>302</v>
      </c>
      <c r="AH92" s="206"/>
      <c r="AI92" s="195"/>
    </row>
    <row r="93" spans="1:35" s="207" customFormat="1" ht="63.75">
      <c r="A93" s="208" t="s">
        <v>395</v>
      </c>
      <c r="B93" s="452" t="s">
        <v>396</v>
      </c>
      <c r="C93" s="420" t="s">
        <v>179</v>
      </c>
      <c r="D93" s="420" t="s">
        <v>38</v>
      </c>
      <c r="E93" s="210" t="s">
        <v>172</v>
      </c>
      <c r="F93" s="311"/>
      <c r="G93" s="311"/>
      <c r="H93" s="311"/>
      <c r="I93" s="418"/>
      <c r="J93" s="311"/>
      <c r="K93" s="311"/>
      <c r="L93" s="418"/>
      <c r="M93" s="454">
        <f t="shared" si="5"/>
        <v>0</v>
      </c>
      <c r="N93" s="311"/>
      <c r="O93" s="311"/>
      <c r="P93" s="311"/>
      <c r="Q93" s="418"/>
      <c r="R93" s="311"/>
      <c r="S93" s="311"/>
      <c r="T93" s="418"/>
      <c r="U93" s="454">
        <f t="shared" si="6"/>
        <v>0</v>
      </c>
      <c r="V93" s="311">
        <v>30000</v>
      </c>
      <c r="W93" s="311"/>
      <c r="X93" s="311"/>
      <c r="Y93" s="418"/>
      <c r="Z93" s="311"/>
      <c r="AA93" s="311"/>
      <c r="AB93" s="418"/>
      <c r="AC93" s="454">
        <f t="shared" si="7"/>
        <v>30000</v>
      </c>
      <c r="AD93" s="311">
        <f t="shared" si="4"/>
        <v>30000</v>
      </c>
      <c r="AE93" s="430" t="s">
        <v>397</v>
      </c>
      <c r="AF93" s="286">
        <v>2020</v>
      </c>
      <c r="AG93" s="420" t="s">
        <v>302</v>
      </c>
      <c r="AH93" s="206" t="s">
        <v>1848</v>
      </c>
      <c r="AI93" s="195" t="s">
        <v>2049</v>
      </c>
    </row>
    <row r="94" spans="1:35" s="207" customFormat="1" ht="63.75">
      <c r="A94" s="208" t="s">
        <v>398</v>
      </c>
      <c r="B94" s="452" t="s">
        <v>399</v>
      </c>
      <c r="C94" s="420" t="s">
        <v>179</v>
      </c>
      <c r="D94" s="420" t="s">
        <v>38</v>
      </c>
      <c r="E94" s="210" t="s">
        <v>127</v>
      </c>
      <c r="F94" s="311"/>
      <c r="G94" s="311"/>
      <c r="H94" s="311"/>
      <c r="I94" s="418"/>
      <c r="J94" s="311"/>
      <c r="K94" s="311"/>
      <c r="L94" s="418"/>
      <c r="M94" s="454">
        <f t="shared" si="5"/>
        <v>0</v>
      </c>
      <c r="N94" s="311"/>
      <c r="O94" s="311"/>
      <c r="P94" s="311"/>
      <c r="Q94" s="418"/>
      <c r="R94" s="311"/>
      <c r="S94" s="311"/>
      <c r="T94" s="418"/>
      <c r="U94" s="454">
        <f t="shared" si="6"/>
        <v>0</v>
      </c>
      <c r="V94" s="311">
        <v>15000</v>
      </c>
      <c r="W94" s="311"/>
      <c r="X94" s="311"/>
      <c r="Y94" s="418"/>
      <c r="Z94" s="311"/>
      <c r="AA94" s="311"/>
      <c r="AB94" s="418"/>
      <c r="AC94" s="454">
        <f t="shared" si="7"/>
        <v>15000</v>
      </c>
      <c r="AD94" s="311">
        <f t="shared" si="4"/>
        <v>15000</v>
      </c>
      <c r="AE94" s="430" t="s">
        <v>400</v>
      </c>
      <c r="AF94" s="286">
        <v>2020</v>
      </c>
      <c r="AG94" s="420" t="s">
        <v>302</v>
      </c>
      <c r="AH94" s="206"/>
      <c r="AI94" s="195"/>
    </row>
    <row r="95" spans="1:35" s="207" customFormat="1" ht="51" customHeight="1">
      <c r="A95" s="208" t="s">
        <v>401</v>
      </c>
      <c r="B95" s="452" t="s">
        <v>402</v>
      </c>
      <c r="C95" s="420" t="s">
        <v>179</v>
      </c>
      <c r="D95" s="420" t="s">
        <v>38</v>
      </c>
      <c r="E95" s="210" t="s">
        <v>172</v>
      </c>
      <c r="F95" s="311"/>
      <c r="G95" s="311"/>
      <c r="H95" s="311"/>
      <c r="I95" s="418"/>
      <c r="J95" s="311"/>
      <c r="K95" s="311"/>
      <c r="L95" s="418"/>
      <c r="M95" s="454">
        <f t="shared" si="5"/>
        <v>0</v>
      </c>
      <c r="N95" s="311"/>
      <c r="O95" s="311"/>
      <c r="P95" s="311"/>
      <c r="Q95" s="418"/>
      <c r="R95" s="311"/>
      <c r="S95" s="311"/>
      <c r="T95" s="418"/>
      <c r="U95" s="454">
        <f t="shared" si="6"/>
        <v>0</v>
      </c>
      <c r="V95" s="311">
        <f>45000+23404</f>
        <v>68404</v>
      </c>
      <c r="W95" s="311"/>
      <c r="X95" s="311"/>
      <c r="Y95" s="418"/>
      <c r="Z95" s="311"/>
      <c r="AA95" s="311"/>
      <c r="AB95" s="418"/>
      <c r="AC95" s="454">
        <f t="shared" si="7"/>
        <v>68404</v>
      </c>
      <c r="AD95" s="311">
        <f t="shared" si="4"/>
        <v>68404</v>
      </c>
      <c r="AE95" s="430" t="s">
        <v>403</v>
      </c>
      <c r="AF95" s="204" t="s">
        <v>217</v>
      </c>
      <c r="AG95" s="420" t="s">
        <v>302</v>
      </c>
      <c r="AH95" s="206"/>
      <c r="AI95" s="195"/>
    </row>
    <row r="96" spans="1:35" s="207" customFormat="1" ht="63.75">
      <c r="A96" s="208" t="s">
        <v>404</v>
      </c>
      <c r="B96" s="452" t="s">
        <v>2068</v>
      </c>
      <c r="C96" s="420" t="s">
        <v>179</v>
      </c>
      <c r="D96" s="420" t="s">
        <v>38</v>
      </c>
      <c r="E96" s="210" t="s">
        <v>172</v>
      </c>
      <c r="F96" s="311"/>
      <c r="G96" s="311"/>
      <c r="H96" s="311"/>
      <c r="I96" s="418"/>
      <c r="J96" s="311"/>
      <c r="K96" s="311"/>
      <c r="L96" s="418"/>
      <c r="M96" s="454">
        <f t="shared" si="5"/>
        <v>0</v>
      </c>
      <c r="N96" s="311"/>
      <c r="O96" s="311"/>
      <c r="P96" s="311"/>
      <c r="Q96" s="418"/>
      <c r="R96" s="311"/>
      <c r="S96" s="311"/>
      <c r="T96" s="418"/>
      <c r="U96" s="454">
        <f t="shared" si="6"/>
        <v>0</v>
      </c>
      <c r="V96" s="311">
        <v>9450</v>
      </c>
      <c r="W96" s="311"/>
      <c r="X96" s="311"/>
      <c r="Y96" s="418"/>
      <c r="Z96" s="311"/>
      <c r="AA96" s="311"/>
      <c r="AB96" s="418"/>
      <c r="AC96" s="454">
        <f t="shared" si="7"/>
        <v>9450</v>
      </c>
      <c r="AD96" s="311">
        <f t="shared" si="4"/>
        <v>9450</v>
      </c>
      <c r="AE96" s="430" t="s">
        <v>2069</v>
      </c>
      <c r="AF96" s="204" t="s">
        <v>217</v>
      </c>
      <c r="AG96" s="420" t="s">
        <v>302</v>
      </c>
      <c r="AH96" s="206"/>
      <c r="AI96" s="195"/>
    </row>
    <row r="97" spans="1:35" s="207" customFormat="1" ht="63.75">
      <c r="A97" s="208" t="s">
        <v>405</v>
      </c>
      <c r="B97" s="452" t="s">
        <v>406</v>
      </c>
      <c r="C97" s="420" t="s">
        <v>179</v>
      </c>
      <c r="D97" s="420" t="s">
        <v>38</v>
      </c>
      <c r="E97" s="210" t="s">
        <v>172</v>
      </c>
      <c r="F97" s="311"/>
      <c r="G97" s="311"/>
      <c r="H97" s="311"/>
      <c r="I97" s="418"/>
      <c r="J97" s="311"/>
      <c r="K97" s="311"/>
      <c r="L97" s="418"/>
      <c r="M97" s="454">
        <f t="shared" si="5"/>
        <v>0</v>
      </c>
      <c r="N97" s="311"/>
      <c r="O97" s="311"/>
      <c r="P97" s="311"/>
      <c r="Q97" s="418"/>
      <c r="R97" s="311"/>
      <c r="S97" s="311"/>
      <c r="T97" s="418"/>
      <c r="U97" s="454">
        <f t="shared" si="6"/>
        <v>0</v>
      </c>
      <c r="V97" s="311">
        <v>11430</v>
      </c>
      <c r="W97" s="311"/>
      <c r="X97" s="311"/>
      <c r="Y97" s="418"/>
      <c r="Z97" s="311"/>
      <c r="AA97" s="311"/>
      <c r="AB97" s="418"/>
      <c r="AC97" s="454">
        <f t="shared" si="7"/>
        <v>11430</v>
      </c>
      <c r="AD97" s="311">
        <f t="shared" si="4"/>
        <v>11430</v>
      </c>
      <c r="AE97" s="430" t="s">
        <v>407</v>
      </c>
      <c r="AF97" s="204" t="s">
        <v>217</v>
      </c>
      <c r="AG97" s="420" t="s">
        <v>302</v>
      </c>
      <c r="AH97" s="206"/>
      <c r="AI97" s="195"/>
    </row>
    <row r="98" spans="1:35" s="207" customFormat="1" ht="51" customHeight="1">
      <c r="A98" s="208" t="s">
        <v>408</v>
      </c>
      <c r="B98" s="452" t="s">
        <v>409</v>
      </c>
      <c r="C98" s="420" t="s">
        <v>179</v>
      </c>
      <c r="D98" s="420" t="s">
        <v>38</v>
      </c>
      <c r="E98" s="210" t="s">
        <v>172</v>
      </c>
      <c r="F98" s="311"/>
      <c r="G98" s="311"/>
      <c r="H98" s="311"/>
      <c r="I98" s="418"/>
      <c r="J98" s="311"/>
      <c r="K98" s="311"/>
      <c r="L98" s="418"/>
      <c r="M98" s="454">
        <f t="shared" si="5"/>
        <v>0</v>
      </c>
      <c r="N98" s="311"/>
      <c r="O98" s="311"/>
      <c r="P98" s="311"/>
      <c r="Q98" s="418"/>
      <c r="R98" s="311"/>
      <c r="S98" s="311"/>
      <c r="T98" s="418"/>
      <c r="U98" s="454">
        <f t="shared" si="6"/>
        <v>0</v>
      </c>
      <c r="V98" s="311">
        <v>55000</v>
      </c>
      <c r="W98" s="311"/>
      <c r="X98" s="311"/>
      <c r="Y98" s="418"/>
      <c r="Z98" s="311"/>
      <c r="AA98" s="311"/>
      <c r="AB98" s="418"/>
      <c r="AC98" s="454">
        <f t="shared" si="7"/>
        <v>55000</v>
      </c>
      <c r="AD98" s="311">
        <f t="shared" si="4"/>
        <v>55000</v>
      </c>
      <c r="AE98" s="430" t="s">
        <v>410</v>
      </c>
      <c r="AF98" s="204" t="s">
        <v>217</v>
      </c>
      <c r="AG98" s="420" t="s">
        <v>302</v>
      </c>
      <c r="AH98" s="206"/>
      <c r="AI98" s="195"/>
    </row>
    <row r="99" spans="1:35" s="207" customFormat="1" ht="63.75">
      <c r="A99" s="208" t="s">
        <v>411</v>
      </c>
      <c r="B99" s="452" t="s">
        <v>412</v>
      </c>
      <c r="C99" s="420" t="s">
        <v>179</v>
      </c>
      <c r="D99" s="420" t="s">
        <v>38</v>
      </c>
      <c r="E99" s="210" t="s">
        <v>172</v>
      </c>
      <c r="F99" s="311"/>
      <c r="G99" s="311"/>
      <c r="H99" s="311"/>
      <c r="I99" s="418"/>
      <c r="J99" s="311"/>
      <c r="K99" s="311"/>
      <c r="L99" s="418"/>
      <c r="M99" s="454">
        <f t="shared" si="5"/>
        <v>0</v>
      </c>
      <c r="N99" s="311"/>
      <c r="O99" s="311"/>
      <c r="P99" s="311"/>
      <c r="Q99" s="418"/>
      <c r="R99" s="311"/>
      <c r="S99" s="311"/>
      <c r="T99" s="418"/>
      <c r="U99" s="454">
        <f t="shared" si="6"/>
        <v>0</v>
      </c>
      <c r="V99" s="311">
        <v>14000</v>
      </c>
      <c r="W99" s="311"/>
      <c r="X99" s="311"/>
      <c r="Y99" s="418"/>
      <c r="Z99" s="311"/>
      <c r="AA99" s="311"/>
      <c r="AB99" s="418"/>
      <c r="AC99" s="454">
        <f t="shared" si="7"/>
        <v>14000</v>
      </c>
      <c r="AD99" s="311">
        <f t="shared" si="4"/>
        <v>14000</v>
      </c>
      <c r="AE99" s="430" t="s">
        <v>413</v>
      </c>
      <c r="AF99" s="204" t="s">
        <v>217</v>
      </c>
      <c r="AG99" s="420" t="s">
        <v>302</v>
      </c>
      <c r="AH99" s="206"/>
      <c r="AI99" s="195"/>
    </row>
    <row r="100" spans="1:35" s="207" customFormat="1" ht="63.75">
      <c r="A100" s="208" t="s">
        <v>414</v>
      </c>
      <c r="B100" s="430" t="s">
        <v>415</v>
      </c>
      <c r="C100" s="420" t="s">
        <v>179</v>
      </c>
      <c r="D100" s="420" t="s">
        <v>38</v>
      </c>
      <c r="E100" s="210" t="s">
        <v>172</v>
      </c>
      <c r="F100" s="311"/>
      <c r="G100" s="311"/>
      <c r="H100" s="311"/>
      <c r="I100" s="418"/>
      <c r="J100" s="311"/>
      <c r="K100" s="311"/>
      <c r="L100" s="418"/>
      <c r="M100" s="454">
        <f t="shared" si="5"/>
        <v>0</v>
      </c>
      <c r="N100" s="311"/>
      <c r="O100" s="311"/>
      <c r="P100" s="311"/>
      <c r="Q100" s="418"/>
      <c r="R100" s="311"/>
      <c r="S100" s="311"/>
      <c r="T100" s="418"/>
      <c r="U100" s="454">
        <f t="shared" si="6"/>
        <v>0</v>
      </c>
      <c r="V100" s="311">
        <v>38000</v>
      </c>
      <c r="W100" s="311"/>
      <c r="X100" s="311"/>
      <c r="Y100" s="418"/>
      <c r="Z100" s="311"/>
      <c r="AA100" s="311"/>
      <c r="AB100" s="418"/>
      <c r="AC100" s="454">
        <f t="shared" si="7"/>
        <v>38000</v>
      </c>
      <c r="AD100" s="311">
        <f t="shared" si="4"/>
        <v>38000</v>
      </c>
      <c r="AE100" s="277" t="s">
        <v>2070</v>
      </c>
      <c r="AF100" s="286">
        <v>2020</v>
      </c>
      <c r="AG100" s="420" t="s">
        <v>70</v>
      </c>
      <c r="AH100" s="206"/>
      <c r="AI100" s="206"/>
    </row>
    <row r="101" spans="1:35" s="207" customFormat="1" ht="63.75">
      <c r="A101" s="208" t="s">
        <v>416</v>
      </c>
      <c r="B101" s="430" t="s">
        <v>417</v>
      </c>
      <c r="C101" s="420" t="s">
        <v>179</v>
      </c>
      <c r="D101" s="420" t="s">
        <v>38</v>
      </c>
      <c r="E101" s="210" t="s">
        <v>172</v>
      </c>
      <c r="F101" s="311"/>
      <c r="G101" s="311"/>
      <c r="H101" s="311"/>
      <c r="I101" s="418"/>
      <c r="J101" s="311"/>
      <c r="K101" s="311"/>
      <c r="L101" s="418"/>
      <c r="M101" s="454">
        <f t="shared" si="5"/>
        <v>0</v>
      </c>
      <c r="N101" s="311"/>
      <c r="O101" s="311"/>
      <c r="P101" s="311"/>
      <c r="Q101" s="418"/>
      <c r="R101" s="311"/>
      <c r="S101" s="311"/>
      <c r="T101" s="418"/>
      <c r="U101" s="454">
        <f t="shared" si="6"/>
        <v>0</v>
      </c>
      <c r="V101" s="226">
        <v>20000</v>
      </c>
      <c r="W101" s="311"/>
      <c r="X101" s="311"/>
      <c r="Y101" s="418"/>
      <c r="Z101" s="311"/>
      <c r="AA101" s="311"/>
      <c r="AB101" s="418"/>
      <c r="AC101" s="454">
        <f t="shared" si="7"/>
        <v>20000</v>
      </c>
      <c r="AD101" s="311">
        <f t="shared" si="4"/>
        <v>20000</v>
      </c>
      <c r="AE101" s="277" t="s">
        <v>2071</v>
      </c>
      <c r="AF101" s="286">
        <v>2020</v>
      </c>
      <c r="AG101" s="420" t="s">
        <v>70</v>
      </c>
      <c r="AH101" s="206"/>
      <c r="AI101" s="206"/>
    </row>
    <row r="102" spans="1:35" s="207" customFormat="1" ht="63.75">
      <c r="A102" s="208" t="s">
        <v>418</v>
      </c>
      <c r="B102" s="430" t="s">
        <v>419</v>
      </c>
      <c r="C102" s="420" t="s">
        <v>179</v>
      </c>
      <c r="D102" s="420" t="s">
        <v>38</v>
      </c>
      <c r="E102" s="210" t="s">
        <v>172</v>
      </c>
      <c r="F102" s="311"/>
      <c r="G102" s="311"/>
      <c r="H102" s="311"/>
      <c r="I102" s="418"/>
      <c r="J102" s="311"/>
      <c r="K102" s="311"/>
      <c r="L102" s="418"/>
      <c r="M102" s="454">
        <f t="shared" si="5"/>
        <v>0</v>
      </c>
      <c r="N102" s="311"/>
      <c r="O102" s="311"/>
      <c r="P102" s="311"/>
      <c r="Q102" s="418"/>
      <c r="R102" s="311"/>
      <c r="S102" s="311"/>
      <c r="T102" s="418"/>
      <c r="U102" s="454">
        <f t="shared" si="6"/>
        <v>0</v>
      </c>
      <c r="V102" s="226">
        <v>6000</v>
      </c>
      <c r="W102" s="311"/>
      <c r="X102" s="311"/>
      <c r="Y102" s="418"/>
      <c r="Z102" s="311"/>
      <c r="AA102" s="311"/>
      <c r="AB102" s="418"/>
      <c r="AC102" s="454">
        <f t="shared" si="7"/>
        <v>6000</v>
      </c>
      <c r="AD102" s="311">
        <f t="shared" si="4"/>
        <v>6000</v>
      </c>
      <c r="AE102" s="277" t="s">
        <v>420</v>
      </c>
      <c r="AF102" s="286">
        <v>2020</v>
      </c>
      <c r="AG102" s="420" t="s">
        <v>70</v>
      </c>
      <c r="AH102" s="206" t="s">
        <v>1842</v>
      </c>
      <c r="AI102" s="206" t="s">
        <v>1878</v>
      </c>
    </row>
    <row r="103" spans="1:35" s="207" customFormat="1" ht="63.75">
      <c r="A103" s="208" t="s">
        <v>421</v>
      </c>
      <c r="B103" s="430" t="s">
        <v>422</v>
      </c>
      <c r="C103" s="420" t="s">
        <v>179</v>
      </c>
      <c r="D103" s="420" t="s">
        <v>38</v>
      </c>
      <c r="E103" s="210" t="s">
        <v>172</v>
      </c>
      <c r="F103" s="311"/>
      <c r="G103" s="311"/>
      <c r="H103" s="311"/>
      <c r="I103" s="418"/>
      <c r="J103" s="311"/>
      <c r="K103" s="311"/>
      <c r="L103" s="418"/>
      <c r="M103" s="454">
        <f t="shared" si="5"/>
        <v>0</v>
      </c>
      <c r="N103" s="311"/>
      <c r="O103" s="311"/>
      <c r="P103" s="311"/>
      <c r="Q103" s="418"/>
      <c r="R103" s="311"/>
      <c r="S103" s="311"/>
      <c r="T103" s="418"/>
      <c r="U103" s="454">
        <f t="shared" si="6"/>
        <v>0</v>
      </c>
      <c r="V103" s="418">
        <v>20000</v>
      </c>
      <c r="W103" s="311"/>
      <c r="X103" s="311"/>
      <c r="Y103" s="418"/>
      <c r="Z103" s="311"/>
      <c r="AA103" s="311"/>
      <c r="AB103" s="418"/>
      <c r="AC103" s="454">
        <f t="shared" si="7"/>
        <v>20000</v>
      </c>
      <c r="AD103" s="311">
        <f t="shared" si="4"/>
        <v>20000</v>
      </c>
      <c r="AE103" s="277" t="s">
        <v>423</v>
      </c>
      <c r="AF103" s="286">
        <v>2020</v>
      </c>
      <c r="AG103" s="420" t="s">
        <v>70</v>
      </c>
      <c r="AH103" s="206" t="s">
        <v>1842</v>
      </c>
      <c r="AI103" s="206" t="s">
        <v>1878</v>
      </c>
    </row>
    <row r="104" spans="1:35" s="207" customFormat="1" ht="63.75">
      <c r="A104" s="208" t="s">
        <v>424</v>
      </c>
      <c r="B104" s="452" t="s">
        <v>425</v>
      </c>
      <c r="C104" s="420" t="s">
        <v>179</v>
      </c>
      <c r="D104" s="420" t="s">
        <v>38</v>
      </c>
      <c r="E104" s="253" t="s">
        <v>393</v>
      </c>
      <c r="F104" s="311"/>
      <c r="G104" s="311"/>
      <c r="H104" s="311"/>
      <c r="I104" s="418"/>
      <c r="J104" s="311"/>
      <c r="K104" s="311"/>
      <c r="L104" s="418"/>
      <c r="M104" s="454">
        <f t="shared" si="5"/>
        <v>0</v>
      </c>
      <c r="N104" s="311"/>
      <c r="O104" s="311"/>
      <c r="P104" s="311"/>
      <c r="Q104" s="418"/>
      <c r="R104" s="311"/>
      <c r="S104" s="311"/>
      <c r="T104" s="418"/>
      <c r="U104" s="454">
        <f t="shared" si="6"/>
        <v>0</v>
      </c>
      <c r="V104" s="311">
        <v>2000</v>
      </c>
      <c r="W104" s="311"/>
      <c r="X104" s="311"/>
      <c r="Y104" s="418"/>
      <c r="Z104" s="311"/>
      <c r="AA104" s="311"/>
      <c r="AB104" s="418"/>
      <c r="AC104" s="454">
        <f t="shared" si="7"/>
        <v>2000</v>
      </c>
      <c r="AD104" s="311">
        <f t="shared" si="4"/>
        <v>2000</v>
      </c>
      <c r="AE104" s="433" t="s">
        <v>2072</v>
      </c>
      <c r="AF104" s="229" t="s">
        <v>426</v>
      </c>
      <c r="AG104" s="212" t="s">
        <v>336</v>
      </c>
      <c r="AH104" s="206" t="s">
        <v>1844</v>
      </c>
      <c r="AI104" s="195" t="s">
        <v>1879</v>
      </c>
    </row>
    <row r="105" spans="1:35" s="207" customFormat="1" ht="63.75">
      <c r="A105" s="208" t="s">
        <v>427</v>
      </c>
      <c r="B105" s="251" t="s">
        <v>428</v>
      </c>
      <c r="C105" s="420" t="s">
        <v>179</v>
      </c>
      <c r="D105" s="420" t="s">
        <v>38</v>
      </c>
      <c r="E105" s="210" t="s">
        <v>172</v>
      </c>
      <c r="F105" s="311"/>
      <c r="G105" s="311"/>
      <c r="H105" s="311"/>
      <c r="I105" s="418"/>
      <c r="J105" s="311"/>
      <c r="K105" s="311"/>
      <c r="L105" s="418"/>
      <c r="M105" s="454">
        <f t="shared" si="5"/>
        <v>0</v>
      </c>
      <c r="N105" s="311"/>
      <c r="O105" s="311"/>
      <c r="P105" s="311"/>
      <c r="Q105" s="418"/>
      <c r="R105" s="311"/>
      <c r="S105" s="311"/>
      <c r="T105" s="418"/>
      <c r="U105" s="454">
        <f t="shared" si="6"/>
        <v>0</v>
      </c>
      <c r="V105" s="227">
        <v>20000</v>
      </c>
      <c r="W105" s="311"/>
      <c r="X105" s="311"/>
      <c r="Y105" s="418"/>
      <c r="Z105" s="311"/>
      <c r="AA105" s="311"/>
      <c r="AB105" s="418"/>
      <c r="AC105" s="454">
        <f t="shared" si="7"/>
        <v>20000</v>
      </c>
      <c r="AD105" s="311">
        <f t="shared" si="4"/>
        <v>20000</v>
      </c>
      <c r="AE105" s="228" t="s">
        <v>429</v>
      </c>
      <c r="AF105" s="229" t="s">
        <v>64</v>
      </c>
      <c r="AG105" s="212" t="s">
        <v>336</v>
      </c>
      <c r="AH105" s="206"/>
      <c r="AI105" s="195"/>
    </row>
    <row r="106" spans="1:35" s="207" customFormat="1" ht="51">
      <c r="A106" s="208" t="s">
        <v>430</v>
      </c>
      <c r="B106" s="251" t="s">
        <v>431</v>
      </c>
      <c r="C106" s="420" t="s">
        <v>284</v>
      </c>
      <c r="D106" s="420" t="s">
        <v>38</v>
      </c>
      <c r="E106" s="231" t="s">
        <v>432</v>
      </c>
      <c r="F106" s="311"/>
      <c r="G106" s="311"/>
      <c r="H106" s="311"/>
      <c r="I106" s="418"/>
      <c r="J106" s="311"/>
      <c r="K106" s="311"/>
      <c r="L106" s="418"/>
      <c r="M106" s="454">
        <f t="shared" si="5"/>
        <v>0</v>
      </c>
      <c r="N106" s="226">
        <v>4000</v>
      </c>
      <c r="O106" s="311"/>
      <c r="P106" s="311"/>
      <c r="Q106" s="418"/>
      <c r="R106" s="311"/>
      <c r="S106" s="311"/>
      <c r="T106" s="418"/>
      <c r="U106" s="454">
        <f t="shared" si="6"/>
        <v>4000</v>
      </c>
      <c r="V106" s="227"/>
      <c r="W106" s="311"/>
      <c r="X106" s="311"/>
      <c r="Y106" s="418"/>
      <c r="Z106" s="311"/>
      <c r="AA106" s="311"/>
      <c r="AB106" s="418"/>
      <c r="AC106" s="454">
        <f t="shared" si="7"/>
        <v>0</v>
      </c>
      <c r="AD106" s="311">
        <f t="shared" si="4"/>
        <v>4000</v>
      </c>
      <c r="AE106" s="228" t="s">
        <v>433</v>
      </c>
      <c r="AF106" s="220" t="s">
        <v>426</v>
      </c>
      <c r="AG106" s="212" t="s">
        <v>336</v>
      </c>
      <c r="AH106" s="206" t="s">
        <v>1842</v>
      </c>
      <c r="AI106" s="195" t="s">
        <v>1880</v>
      </c>
    </row>
    <row r="107" spans="1:35" s="207" customFormat="1" ht="51" customHeight="1">
      <c r="A107" s="208" t="s">
        <v>434</v>
      </c>
      <c r="B107" s="430" t="s">
        <v>2073</v>
      </c>
      <c r="C107" s="420" t="s">
        <v>272</v>
      </c>
      <c r="D107" s="420" t="s">
        <v>38</v>
      </c>
      <c r="E107" s="225" t="s">
        <v>285</v>
      </c>
      <c r="F107" s="311"/>
      <c r="G107" s="311"/>
      <c r="H107" s="311"/>
      <c r="I107" s="418"/>
      <c r="J107" s="311"/>
      <c r="K107" s="311"/>
      <c r="L107" s="418"/>
      <c r="M107" s="454">
        <f t="shared" si="5"/>
        <v>0</v>
      </c>
      <c r="N107" s="311">
        <v>12000</v>
      </c>
      <c r="O107" s="311"/>
      <c r="P107" s="311"/>
      <c r="Q107" s="418"/>
      <c r="R107" s="311"/>
      <c r="S107" s="311"/>
      <c r="T107" s="418"/>
      <c r="U107" s="454">
        <f t="shared" si="6"/>
        <v>12000</v>
      </c>
      <c r="V107" s="418"/>
      <c r="W107" s="311"/>
      <c r="X107" s="311"/>
      <c r="Y107" s="418"/>
      <c r="Z107" s="311"/>
      <c r="AA107" s="311"/>
      <c r="AB107" s="418"/>
      <c r="AC107" s="454">
        <f t="shared" si="7"/>
        <v>0</v>
      </c>
      <c r="AD107" s="311">
        <f t="shared" si="4"/>
        <v>12000</v>
      </c>
      <c r="AE107" s="433" t="s">
        <v>435</v>
      </c>
      <c r="AF107" s="286">
        <v>2019</v>
      </c>
      <c r="AG107" s="417" t="s">
        <v>336</v>
      </c>
      <c r="AH107" s="206" t="s">
        <v>1842</v>
      </c>
      <c r="AI107" s="195" t="s">
        <v>1881</v>
      </c>
    </row>
    <row r="108" spans="1:35" s="207" customFormat="1" ht="51">
      <c r="A108" s="208" t="s">
        <v>436</v>
      </c>
      <c r="B108" s="452" t="s">
        <v>437</v>
      </c>
      <c r="C108" s="420" t="s">
        <v>313</v>
      </c>
      <c r="D108" s="420" t="s">
        <v>438</v>
      </c>
      <c r="E108" s="225" t="s">
        <v>127</v>
      </c>
      <c r="F108" s="311">
        <v>6400</v>
      </c>
      <c r="G108" s="311"/>
      <c r="H108" s="311"/>
      <c r="I108" s="418"/>
      <c r="J108" s="311"/>
      <c r="K108" s="311"/>
      <c r="L108" s="418"/>
      <c r="M108" s="454">
        <f t="shared" si="5"/>
        <v>6400</v>
      </c>
      <c r="N108" s="311"/>
      <c r="O108" s="311"/>
      <c r="P108" s="311"/>
      <c r="Q108" s="418"/>
      <c r="R108" s="311"/>
      <c r="S108" s="311"/>
      <c r="T108" s="418"/>
      <c r="U108" s="454">
        <f t="shared" si="6"/>
        <v>0</v>
      </c>
      <c r="V108" s="311"/>
      <c r="W108" s="311"/>
      <c r="X108" s="311"/>
      <c r="Y108" s="418"/>
      <c r="Z108" s="311"/>
      <c r="AA108" s="311"/>
      <c r="AB108" s="418"/>
      <c r="AC108" s="454">
        <f t="shared" si="7"/>
        <v>0</v>
      </c>
      <c r="AD108" s="311">
        <f t="shared" si="4"/>
        <v>6400</v>
      </c>
      <c r="AE108" s="433" t="s">
        <v>2074</v>
      </c>
      <c r="AF108" s="229" t="s">
        <v>307</v>
      </c>
      <c r="AG108" s="212" t="s">
        <v>336</v>
      </c>
      <c r="AH108" s="206" t="s">
        <v>1842</v>
      </c>
      <c r="AI108" s="195" t="s">
        <v>1882</v>
      </c>
    </row>
    <row r="109" spans="1:35" s="207" customFormat="1" ht="51" customHeight="1">
      <c r="A109" s="208" t="s">
        <v>439</v>
      </c>
      <c r="B109" s="452" t="s">
        <v>440</v>
      </c>
      <c r="C109" s="420" t="s">
        <v>313</v>
      </c>
      <c r="D109" s="420" t="s">
        <v>438</v>
      </c>
      <c r="E109" s="231" t="s">
        <v>330</v>
      </c>
      <c r="F109" s="311"/>
      <c r="G109" s="311"/>
      <c r="H109" s="311"/>
      <c r="I109" s="418"/>
      <c r="J109" s="311"/>
      <c r="K109" s="311"/>
      <c r="L109" s="418"/>
      <c r="M109" s="454">
        <f t="shared" si="5"/>
        <v>0</v>
      </c>
      <c r="N109" s="316">
        <v>9300</v>
      </c>
      <c r="O109" s="311"/>
      <c r="P109" s="311"/>
      <c r="Q109" s="418"/>
      <c r="R109" s="311"/>
      <c r="S109" s="311"/>
      <c r="T109" s="418"/>
      <c r="U109" s="454">
        <f t="shared" si="6"/>
        <v>9300</v>
      </c>
      <c r="V109" s="316"/>
      <c r="W109" s="311"/>
      <c r="X109" s="311"/>
      <c r="Y109" s="418"/>
      <c r="Z109" s="311"/>
      <c r="AA109" s="311"/>
      <c r="AB109" s="418"/>
      <c r="AC109" s="454">
        <f t="shared" si="7"/>
        <v>0</v>
      </c>
      <c r="AD109" s="311">
        <f t="shared" si="4"/>
        <v>9300</v>
      </c>
      <c r="AE109" s="228" t="s">
        <v>2074</v>
      </c>
      <c r="AF109" s="286">
        <v>2019</v>
      </c>
      <c r="AG109" s="212" t="s">
        <v>336</v>
      </c>
      <c r="AH109" s="206" t="s">
        <v>1883</v>
      </c>
      <c r="AI109" s="195" t="s">
        <v>1884</v>
      </c>
    </row>
    <row r="110" spans="1:35" s="207" customFormat="1" ht="51">
      <c r="A110" s="208" t="s">
        <v>441</v>
      </c>
      <c r="B110" s="452" t="s">
        <v>442</v>
      </c>
      <c r="C110" s="420" t="s">
        <v>313</v>
      </c>
      <c r="D110" s="420" t="s">
        <v>438</v>
      </c>
      <c r="E110" s="231" t="s">
        <v>330</v>
      </c>
      <c r="F110" s="311"/>
      <c r="G110" s="311"/>
      <c r="H110" s="311"/>
      <c r="I110" s="418"/>
      <c r="J110" s="311"/>
      <c r="K110" s="311"/>
      <c r="L110" s="418"/>
      <c r="M110" s="454">
        <f t="shared" si="5"/>
        <v>0</v>
      </c>
      <c r="N110" s="317">
        <v>10000</v>
      </c>
      <c r="O110" s="311"/>
      <c r="P110" s="311"/>
      <c r="Q110" s="418"/>
      <c r="R110" s="311"/>
      <c r="S110" s="311"/>
      <c r="T110" s="418"/>
      <c r="U110" s="454">
        <f t="shared" si="6"/>
        <v>10000</v>
      </c>
      <c r="V110" s="317"/>
      <c r="W110" s="311"/>
      <c r="X110" s="311"/>
      <c r="Y110" s="418"/>
      <c r="Z110" s="311"/>
      <c r="AA110" s="311"/>
      <c r="AB110" s="418"/>
      <c r="AC110" s="454">
        <f t="shared" si="7"/>
        <v>0</v>
      </c>
      <c r="AD110" s="311">
        <f t="shared" si="4"/>
        <v>10000</v>
      </c>
      <c r="AE110" s="228" t="s">
        <v>2075</v>
      </c>
      <c r="AF110" s="229" t="s">
        <v>426</v>
      </c>
      <c r="AG110" s="212" t="s">
        <v>336</v>
      </c>
      <c r="AH110" s="206" t="s">
        <v>1844</v>
      </c>
      <c r="AI110" s="195" t="s">
        <v>1847</v>
      </c>
    </row>
    <row r="111" spans="1:35" s="207" customFormat="1" ht="51" customHeight="1">
      <c r="A111" s="208" t="s">
        <v>443</v>
      </c>
      <c r="B111" s="452" t="s">
        <v>444</v>
      </c>
      <c r="C111" s="420" t="s">
        <v>313</v>
      </c>
      <c r="D111" s="420" t="s">
        <v>438</v>
      </c>
      <c r="E111" s="231" t="s">
        <v>330</v>
      </c>
      <c r="F111" s="311"/>
      <c r="G111" s="311"/>
      <c r="H111" s="311"/>
      <c r="I111" s="418"/>
      <c r="J111" s="311"/>
      <c r="K111" s="311"/>
      <c r="L111" s="418"/>
      <c r="M111" s="454">
        <f t="shared" si="5"/>
        <v>0</v>
      </c>
      <c r="N111" s="311"/>
      <c r="O111" s="311"/>
      <c r="P111" s="311"/>
      <c r="Q111" s="418"/>
      <c r="R111" s="311"/>
      <c r="S111" s="311"/>
      <c r="T111" s="418"/>
      <c r="U111" s="454">
        <f t="shared" si="6"/>
        <v>0</v>
      </c>
      <c r="V111" s="214">
        <v>18000</v>
      </c>
      <c r="W111" s="311"/>
      <c r="X111" s="311"/>
      <c r="Y111" s="418"/>
      <c r="Z111" s="311"/>
      <c r="AA111" s="311"/>
      <c r="AB111" s="418"/>
      <c r="AC111" s="454">
        <f t="shared" si="7"/>
        <v>18000</v>
      </c>
      <c r="AD111" s="311">
        <f t="shared" si="4"/>
        <v>18000</v>
      </c>
      <c r="AE111" s="433" t="s">
        <v>2074</v>
      </c>
      <c r="AF111" s="416" t="s">
        <v>445</v>
      </c>
      <c r="AG111" s="417" t="s">
        <v>336</v>
      </c>
      <c r="AH111" s="206"/>
      <c r="AI111" s="195"/>
    </row>
    <row r="112" spans="1:35" s="207" customFormat="1" ht="63.75">
      <c r="A112" s="208" t="s">
        <v>446</v>
      </c>
      <c r="B112" s="430" t="s">
        <v>447</v>
      </c>
      <c r="C112" s="420" t="s">
        <v>448</v>
      </c>
      <c r="D112" s="420" t="s">
        <v>438</v>
      </c>
      <c r="E112" s="253" t="s">
        <v>172</v>
      </c>
      <c r="F112" s="311">
        <v>3000</v>
      </c>
      <c r="G112" s="311"/>
      <c r="H112" s="311"/>
      <c r="I112" s="418"/>
      <c r="J112" s="311"/>
      <c r="K112" s="311"/>
      <c r="L112" s="418"/>
      <c r="M112" s="454">
        <f t="shared" si="5"/>
        <v>3000</v>
      </c>
      <c r="N112" s="311"/>
      <c r="O112" s="311"/>
      <c r="P112" s="311"/>
      <c r="Q112" s="418"/>
      <c r="R112" s="311"/>
      <c r="S112" s="311"/>
      <c r="T112" s="418"/>
      <c r="U112" s="454">
        <f t="shared" si="6"/>
        <v>0</v>
      </c>
      <c r="V112" s="214">
        <v>3500</v>
      </c>
      <c r="W112" s="311"/>
      <c r="X112" s="311"/>
      <c r="Y112" s="418"/>
      <c r="Z112" s="311"/>
      <c r="AA112" s="311"/>
      <c r="AB112" s="418"/>
      <c r="AC112" s="454">
        <f t="shared" si="7"/>
        <v>3500</v>
      </c>
      <c r="AD112" s="311">
        <f t="shared" si="4"/>
        <v>6500</v>
      </c>
      <c r="AE112" s="430" t="s">
        <v>449</v>
      </c>
      <c r="AF112" s="204" t="s">
        <v>176</v>
      </c>
      <c r="AG112" s="417" t="s">
        <v>46</v>
      </c>
      <c r="AH112" s="206" t="s">
        <v>1848</v>
      </c>
      <c r="AI112" s="195" t="s">
        <v>2076</v>
      </c>
    </row>
    <row r="113" spans="1:35" s="207" customFormat="1" ht="63.75">
      <c r="A113" s="208" t="s">
        <v>450</v>
      </c>
      <c r="B113" s="251" t="s">
        <v>451</v>
      </c>
      <c r="C113" s="420" t="s">
        <v>448</v>
      </c>
      <c r="D113" s="420" t="s">
        <v>438</v>
      </c>
      <c r="E113" s="253" t="s">
        <v>172</v>
      </c>
      <c r="F113" s="311"/>
      <c r="G113" s="311"/>
      <c r="H113" s="311"/>
      <c r="I113" s="418"/>
      <c r="J113" s="311"/>
      <c r="K113" s="311"/>
      <c r="L113" s="418"/>
      <c r="M113" s="454">
        <f t="shared" si="5"/>
        <v>0</v>
      </c>
      <c r="N113" s="311">
        <v>11000</v>
      </c>
      <c r="O113" s="311"/>
      <c r="P113" s="311"/>
      <c r="Q113" s="418"/>
      <c r="R113" s="311"/>
      <c r="S113" s="311"/>
      <c r="T113" s="418"/>
      <c r="U113" s="454">
        <f t="shared" si="6"/>
        <v>11000</v>
      </c>
      <c r="V113" s="214"/>
      <c r="W113" s="311"/>
      <c r="X113" s="311"/>
      <c r="Y113" s="418"/>
      <c r="Z113" s="311"/>
      <c r="AA113" s="311"/>
      <c r="AB113" s="418"/>
      <c r="AC113" s="454">
        <f t="shared" si="7"/>
        <v>0</v>
      </c>
      <c r="AD113" s="311">
        <f t="shared" si="4"/>
        <v>11000</v>
      </c>
      <c r="AE113" s="251" t="s">
        <v>452</v>
      </c>
      <c r="AF113" s="286">
        <v>2019</v>
      </c>
      <c r="AG113" s="417" t="s">
        <v>46</v>
      </c>
      <c r="AH113" s="206" t="s">
        <v>1844</v>
      </c>
      <c r="AI113" s="195" t="s">
        <v>1847</v>
      </c>
    </row>
    <row r="114" spans="1:35" s="207" customFormat="1" ht="51" customHeight="1">
      <c r="A114" s="208" t="s">
        <v>453</v>
      </c>
      <c r="B114" s="251" t="s">
        <v>454</v>
      </c>
      <c r="C114" s="420" t="s">
        <v>294</v>
      </c>
      <c r="D114" s="420" t="s">
        <v>438</v>
      </c>
      <c r="E114" s="225" t="s">
        <v>285</v>
      </c>
      <c r="F114" s="311">
        <v>2000</v>
      </c>
      <c r="G114" s="311"/>
      <c r="H114" s="311"/>
      <c r="I114" s="418"/>
      <c r="J114" s="311"/>
      <c r="K114" s="311"/>
      <c r="L114" s="418"/>
      <c r="M114" s="454">
        <f t="shared" si="5"/>
        <v>2000</v>
      </c>
      <c r="N114" s="311"/>
      <c r="O114" s="311"/>
      <c r="P114" s="311"/>
      <c r="Q114" s="418"/>
      <c r="R114" s="311"/>
      <c r="S114" s="311"/>
      <c r="T114" s="418"/>
      <c r="U114" s="454">
        <f t="shared" si="6"/>
        <v>0</v>
      </c>
      <c r="V114" s="214"/>
      <c r="W114" s="311"/>
      <c r="X114" s="311"/>
      <c r="Y114" s="418"/>
      <c r="Z114" s="311"/>
      <c r="AA114" s="311"/>
      <c r="AB114" s="418"/>
      <c r="AC114" s="454">
        <f t="shared" si="7"/>
        <v>0</v>
      </c>
      <c r="AD114" s="311">
        <f t="shared" si="4"/>
        <v>2000</v>
      </c>
      <c r="AE114" s="251" t="s">
        <v>455</v>
      </c>
      <c r="AF114" s="204" t="s">
        <v>189</v>
      </c>
      <c r="AG114" s="417" t="s">
        <v>46</v>
      </c>
      <c r="AH114" s="206" t="s">
        <v>1842</v>
      </c>
      <c r="AI114" s="195" t="s">
        <v>1885</v>
      </c>
    </row>
    <row r="115" spans="1:35" s="207" customFormat="1" ht="51">
      <c r="A115" s="208" t="s">
        <v>456</v>
      </c>
      <c r="B115" s="430" t="s">
        <v>457</v>
      </c>
      <c r="C115" s="420" t="s">
        <v>244</v>
      </c>
      <c r="D115" s="420" t="s">
        <v>438</v>
      </c>
      <c r="E115" s="253" t="s">
        <v>172</v>
      </c>
      <c r="F115" s="311"/>
      <c r="G115" s="311"/>
      <c r="H115" s="311"/>
      <c r="I115" s="418"/>
      <c r="J115" s="311"/>
      <c r="K115" s="311"/>
      <c r="L115" s="418"/>
      <c r="M115" s="454">
        <f t="shared" si="5"/>
        <v>0</v>
      </c>
      <c r="N115" s="311"/>
      <c r="O115" s="311"/>
      <c r="P115" s="311"/>
      <c r="Q115" s="418"/>
      <c r="R115" s="311"/>
      <c r="S115" s="311"/>
      <c r="T115" s="418"/>
      <c r="U115" s="454">
        <f t="shared" si="6"/>
        <v>0</v>
      </c>
      <c r="V115" s="214">
        <v>35000</v>
      </c>
      <c r="W115" s="311"/>
      <c r="X115" s="311"/>
      <c r="Y115" s="418"/>
      <c r="Z115" s="311"/>
      <c r="AA115" s="311"/>
      <c r="AB115" s="418"/>
      <c r="AC115" s="454">
        <f t="shared" si="7"/>
        <v>35000</v>
      </c>
      <c r="AD115" s="311">
        <f t="shared" si="4"/>
        <v>35000</v>
      </c>
      <c r="AE115" s="251" t="s">
        <v>458</v>
      </c>
      <c r="AF115" s="204" t="s">
        <v>217</v>
      </c>
      <c r="AG115" s="417" t="s">
        <v>46</v>
      </c>
      <c r="AH115" s="206"/>
      <c r="AI115" s="206"/>
    </row>
    <row r="116" spans="1:35" s="207" customFormat="1" ht="51">
      <c r="A116" s="208" t="s">
        <v>459</v>
      </c>
      <c r="B116" s="430" t="s">
        <v>2077</v>
      </c>
      <c r="C116" s="420" t="s">
        <v>284</v>
      </c>
      <c r="D116" s="420" t="s">
        <v>28</v>
      </c>
      <c r="E116" s="225" t="s">
        <v>432</v>
      </c>
      <c r="F116" s="311"/>
      <c r="G116" s="311"/>
      <c r="H116" s="311"/>
      <c r="I116" s="418"/>
      <c r="J116" s="311"/>
      <c r="K116" s="311"/>
      <c r="L116" s="418"/>
      <c r="M116" s="454">
        <f t="shared" si="5"/>
        <v>0</v>
      </c>
      <c r="N116" s="311">
        <v>20000</v>
      </c>
      <c r="O116" s="311"/>
      <c r="P116" s="311"/>
      <c r="Q116" s="418"/>
      <c r="R116" s="311"/>
      <c r="S116" s="311"/>
      <c r="T116" s="418"/>
      <c r="U116" s="454">
        <f t="shared" si="6"/>
        <v>20000</v>
      </c>
      <c r="V116" s="418">
        <v>170000</v>
      </c>
      <c r="W116" s="311"/>
      <c r="X116" s="311"/>
      <c r="Y116" s="418"/>
      <c r="Z116" s="311"/>
      <c r="AA116" s="311"/>
      <c r="AB116" s="418"/>
      <c r="AC116" s="454">
        <f t="shared" si="7"/>
        <v>170000</v>
      </c>
      <c r="AD116" s="311">
        <f t="shared" si="4"/>
        <v>190000</v>
      </c>
      <c r="AE116" s="433" t="s">
        <v>460</v>
      </c>
      <c r="AF116" s="204" t="s">
        <v>57</v>
      </c>
      <c r="AG116" s="243" t="s">
        <v>461</v>
      </c>
      <c r="AH116" s="206" t="s">
        <v>1844</v>
      </c>
      <c r="AI116" s="195" t="s">
        <v>1847</v>
      </c>
    </row>
    <row r="117" spans="1:35" s="207" customFormat="1" ht="38.25">
      <c r="A117" s="208" t="s">
        <v>462</v>
      </c>
      <c r="B117" s="268" t="s">
        <v>463</v>
      </c>
      <c r="C117" s="420" t="s">
        <v>270</v>
      </c>
      <c r="D117" s="212" t="s">
        <v>38</v>
      </c>
      <c r="E117" s="231" t="s">
        <v>300</v>
      </c>
      <c r="F117" s="311"/>
      <c r="G117" s="311"/>
      <c r="H117" s="311"/>
      <c r="I117" s="418"/>
      <c r="J117" s="311"/>
      <c r="K117" s="311"/>
      <c r="L117" s="418"/>
      <c r="M117" s="454">
        <f t="shared" si="5"/>
        <v>0</v>
      </c>
      <c r="N117" s="311"/>
      <c r="O117" s="311"/>
      <c r="P117" s="311"/>
      <c r="Q117" s="418"/>
      <c r="R117" s="311"/>
      <c r="S117" s="311"/>
      <c r="T117" s="418"/>
      <c r="U117" s="454">
        <f t="shared" si="6"/>
        <v>0</v>
      </c>
      <c r="V117" s="227">
        <v>1000000</v>
      </c>
      <c r="W117" s="311"/>
      <c r="X117" s="311"/>
      <c r="Y117" s="418"/>
      <c r="Z117" s="311"/>
      <c r="AA117" s="311"/>
      <c r="AB117" s="418"/>
      <c r="AC117" s="454">
        <f t="shared" si="7"/>
        <v>1000000</v>
      </c>
      <c r="AD117" s="311">
        <f t="shared" si="4"/>
        <v>1000000</v>
      </c>
      <c r="AE117" s="228" t="s">
        <v>464</v>
      </c>
      <c r="AF117" s="204" t="s">
        <v>57</v>
      </c>
      <c r="AG117" s="243" t="s">
        <v>465</v>
      </c>
      <c r="AH117" s="206" t="s">
        <v>1844</v>
      </c>
      <c r="AI117" s="195" t="s">
        <v>1847</v>
      </c>
    </row>
    <row r="118" spans="1:35" s="207" customFormat="1" ht="51" customHeight="1">
      <c r="A118" s="208" t="s">
        <v>466</v>
      </c>
      <c r="B118" s="452" t="s">
        <v>467</v>
      </c>
      <c r="C118" s="420" t="s">
        <v>272</v>
      </c>
      <c r="D118" s="212" t="s">
        <v>38</v>
      </c>
      <c r="E118" s="231" t="s">
        <v>285</v>
      </c>
      <c r="F118" s="311"/>
      <c r="G118" s="311"/>
      <c r="H118" s="311"/>
      <c r="I118" s="418"/>
      <c r="J118" s="311"/>
      <c r="K118" s="311"/>
      <c r="L118" s="418"/>
      <c r="M118" s="454">
        <f t="shared" si="5"/>
        <v>0</v>
      </c>
      <c r="N118" s="226">
        <v>9000</v>
      </c>
      <c r="O118" s="311"/>
      <c r="P118" s="311"/>
      <c r="Q118" s="418"/>
      <c r="R118" s="311"/>
      <c r="S118" s="311"/>
      <c r="T118" s="418"/>
      <c r="U118" s="454">
        <f t="shared" si="6"/>
        <v>9000</v>
      </c>
      <c r="V118" s="227"/>
      <c r="W118" s="311"/>
      <c r="X118" s="311"/>
      <c r="Y118" s="418"/>
      <c r="Z118" s="311"/>
      <c r="AA118" s="311"/>
      <c r="AB118" s="418"/>
      <c r="AC118" s="454">
        <f t="shared" si="7"/>
        <v>0</v>
      </c>
      <c r="AD118" s="311">
        <f t="shared" si="4"/>
        <v>9000</v>
      </c>
      <c r="AE118" s="228" t="s">
        <v>2078</v>
      </c>
      <c r="AF118" s="286">
        <v>2019</v>
      </c>
      <c r="AG118" s="243" t="s">
        <v>461</v>
      </c>
      <c r="AH118" s="206" t="s">
        <v>1844</v>
      </c>
      <c r="AI118" s="195" t="s">
        <v>1847</v>
      </c>
    </row>
    <row r="119" spans="1:35" s="207" customFormat="1" ht="51" customHeight="1">
      <c r="A119" s="208" t="s">
        <v>468</v>
      </c>
      <c r="B119" s="452" t="s">
        <v>469</v>
      </c>
      <c r="C119" s="420" t="s">
        <v>179</v>
      </c>
      <c r="D119" s="420" t="s">
        <v>0</v>
      </c>
      <c r="E119" s="225" t="s">
        <v>393</v>
      </c>
      <c r="F119" s="311"/>
      <c r="G119" s="311"/>
      <c r="H119" s="311"/>
      <c r="I119" s="418"/>
      <c r="J119" s="311"/>
      <c r="K119" s="311"/>
      <c r="L119" s="418"/>
      <c r="M119" s="454">
        <f t="shared" si="5"/>
        <v>0</v>
      </c>
      <c r="N119" s="311"/>
      <c r="O119" s="311"/>
      <c r="P119" s="311"/>
      <c r="Q119" s="418"/>
      <c r="R119" s="311"/>
      <c r="S119" s="311"/>
      <c r="T119" s="418"/>
      <c r="U119" s="454">
        <f t="shared" si="6"/>
        <v>0</v>
      </c>
      <c r="V119" s="418">
        <v>8000</v>
      </c>
      <c r="W119" s="311"/>
      <c r="X119" s="311"/>
      <c r="Y119" s="418"/>
      <c r="Z119" s="311"/>
      <c r="AA119" s="311"/>
      <c r="AB119" s="418"/>
      <c r="AC119" s="454">
        <f t="shared" si="7"/>
        <v>8000</v>
      </c>
      <c r="AD119" s="311">
        <f t="shared" si="4"/>
        <v>8000</v>
      </c>
      <c r="AE119" s="452" t="s">
        <v>470</v>
      </c>
      <c r="AF119" s="204" t="s">
        <v>217</v>
      </c>
      <c r="AG119" s="243" t="s">
        <v>461</v>
      </c>
      <c r="AH119" s="206"/>
      <c r="AI119" s="206"/>
    </row>
    <row r="120" spans="1:35" s="207" customFormat="1" ht="51" customHeight="1">
      <c r="A120" s="208" t="s">
        <v>471</v>
      </c>
      <c r="B120" s="452" t="s">
        <v>472</v>
      </c>
      <c r="C120" s="420" t="s">
        <v>272</v>
      </c>
      <c r="D120" s="212" t="s">
        <v>0</v>
      </c>
      <c r="E120" s="231" t="s">
        <v>285</v>
      </c>
      <c r="F120" s="311"/>
      <c r="G120" s="311"/>
      <c r="H120" s="311"/>
      <c r="I120" s="418"/>
      <c r="J120" s="311"/>
      <c r="K120" s="311"/>
      <c r="L120" s="418"/>
      <c r="M120" s="454">
        <f t="shared" si="5"/>
        <v>0</v>
      </c>
      <c r="N120" s="226">
        <v>5000</v>
      </c>
      <c r="O120" s="311"/>
      <c r="P120" s="311"/>
      <c r="Q120" s="418"/>
      <c r="R120" s="311"/>
      <c r="S120" s="311"/>
      <c r="T120" s="418"/>
      <c r="U120" s="454">
        <f t="shared" si="6"/>
        <v>5000</v>
      </c>
      <c r="V120" s="227"/>
      <c r="W120" s="311"/>
      <c r="X120" s="311"/>
      <c r="Y120" s="418"/>
      <c r="Z120" s="311"/>
      <c r="AA120" s="311"/>
      <c r="AB120" s="418"/>
      <c r="AC120" s="454">
        <f t="shared" si="7"/>
        <v>0</v>
      </c>
      <c r="AD120" s="311">
        <f t="shared" si="4"/>
        <v>5000</v>
      </c>
      <c r="AE120" s="228" t="s">
        <v>473</v>
      </c>
      <c r="AF120" s="286">
        <v>2019</v>
      </c>
      <c r="AG120" s="243" t="s">
        <v>461</v>
      </c>
      <c r="AH120" s="206" t="s">
        <v>1844</v>
      </c>
      <c r="AI120" s="195" t="s">
        <v>1847</v>
      </c>
    </row>
    <row r="121" spans="1:35" s="207" customFormat="1" ht="38.25">
      <c r="A121" s="208" t="s">
        <v>474</v>
      </c>
      <c r="B121" s="452" t="s">
        <v>475</v>
      </c>
      <c r="C121" s="420" t="s">
        <v>171</v>
      </c>
      <c r="D121" s="420" t="s">
        <v>0</v>
      </c>
      <c r="E121" s="225" t="s">
        <v>476</v>
      </c>
      <c r="F121" s="311"/>
      <c r="G121" s="311"/>
      <c r="H121" s="311"/>
      <c r="I121" s="418"/>
      <c r="J121" s="311"/>
      <c r="K121" s="311"/>
      <c r="L121" s="418"/>
      <c r="M121" s="454">
        <f t="shared" si="5"/>
        <v>0</v>
      </c>
      <c r="N121" s="311"/>
      <c r="O121" s="311"/>
      <c r="P121" s="311"/>
      <c r="Q121" s="418"/>
      <c r="R121" s="311"/>
      <c r="S121" s="311"/>
      <c r="T121" s="418"/>
      <c r="U121" s="454">
        <f t="shared" si="6"/>
        <v>0</v>
      </c>
      <c r="V121" s="418">
        <v>70000</v>
      </c>
      <c r="W121" s="311"/>
      <c r="X121" s="311"/>
      <c r="Y121" s="418"/>
      <c r="Z121" s="311"/>
      <c r="AA121" s="311"/>
      <c r="AB121" s="418"/>
      <c r="AC121" s="454">
        <f t="shared" si="7"/>
        <v>70000</v>
      </c>
      <c r="AD121" s="311">
        <f t="shared" si="4"/>
        <v>70000</v>
      </c>
      <c r="AE121" s="452" t="s">
        <v>477</v>
      </c>
      <c r="AF121" s="204" t="s">
        <v>217</v>
      </c>
      <c r="AG121" s="417" t="s">
        <v>478</v>
      </c>
      <c r="AH121" s="206"/>
      <c r="AI121" s="206"/>
    </row>
    <row r="122" spans="1:35" s="207" customFormat="1" ht="51" customHeight="1">
      <c r="A122" s="208" t="s">
        <v>479</v>
      </c>
      <c r="B122" s="452" t="s">
        <v>480</v>
      </c>
      <c r="C122" s="420" t="s">
        <v>179</v>
      </c>
      <c r="D122" s="420" t="s">
        <v>38</v>
      </c>
      <c r="E122" s="225" t="s">
        <v>393</v>
      </c>
      <c r="F122" s="311"/>
      <c r="G122" s="311"/>
      <c r="H122" s="311"/>
      <c r="I122" s="418"/>
      <c r="J122" s="311"/>
      <c r="K122" s="311"/>
      <c r="L122" s="418"/>
      <c r="M122" s="454">
        <f t="shared" si="5"/>
        <v>0</v>
      </c>
      <c r="N122" s="214">
        <v>9296</v>
      </c>
      <c r="O122" s="311"/>
      <c r="P122" s="311"/>
      <c r="Q122" s="418"/>
      <c r="R122" s="311"/>
      <c r="S122" s="311"/>
      <c r="T122" s="418"/>
      <c r="U122" s="454">
        <f t="shared" si="6"/>
        <v>9296</v>
      </c>
      <c r="V122" s="214"/>
      <c r="W122" s="311"/>
      <c r="X122" s="311"/>
      <c r="Y122" s="418"/>
      <c r="Z122" s="311"/>
      <c r="AA122" s="311"/>
      <c r="AB122" s="418"/>
      <c r="AC122" s="454">
        <f t="shared" si="7"/>
        <v>0</v>
      </c>
      <c r="AD122" s="311">
        <f t="shared" si="4"/>
        <v>9296</v>
      </c>
      <c r="AE122" s="251" t="s">
        <v>481</v>
      </c>
      <c r="AF122" s="286">
        <v>2019</v>
      </c>
      <c r="AG122" s="417" t="s">
        <v>478</v>
      </c>
      <c r="AH122" s="206" t="s">
        <v>1883</v>
      </c>
      <c r="AI122" s="195" t="s">
        <v>1847</v>
      </c>
    </row>
    <row r="123" spans="1:35" s="207" customFormat="1" ht="99.75" customHeight="1">
      <c r="A123" s="208" t="s">
        <v>482</v>
      </c>
      <c r="B123" s="430" t="s">
        <v>483</v>
      </c>
      <c r="C123" s="420" t="s">
        <v>484</v>
      </c>
      <c r="D123" s="420" t="s">
        <v>28</v>
      </c>
      <c r="E123" s="225" t="s">
        <v>127</v>
      </c>
      <c r="F123" s="311">
        <v>90000</v>
      </c>
      <c r="G123" s="311"/>
      <c r="H123" s="311"/>
      <c r="I123" s="418"/>
      <c r="J123" s="311"/>
      <c r="K123" s="311">
        <v>90000</v>
      </c>
      <c r="L123" s="419" t="s">
        <v>485</v>
      </c>
      <c r="M123" s="454">
        <f t="shared" si="5"/>
        <v>180000</v>
      </c>
      <c r="N123" s="311"/>
      <c r="O123" s="311"/>
      <c r="P123" s="311"/>
      <c r="Q123" s="418"/>
      <c r="R123" s="311"/>
      <c r="S123" s="311"/>
      <c r="T123" s="419" t="s">
        <v>485</v>
      </c>
      <c r="U123" s="454">
        <f t="shared" si="6"/>
        <v>0</v>
      </c>
      <c r="V123" s="214">
        <v>180000</v>
      </c>
      <c r="W123" s="311"/>
      <c r="X123" s="311"/>
      <c r="Y123" s="418"/>
      <c r="Z123" s="311"/>
      <c r="AA123" s="311"/>
      <c r="AB123" s="419"/>
      <c r="AC123" s="454">
        <f t="shared" si="7"/>
        <v>180000</v>
      </c>
      <c r="AD123" s="311">
        <f t="shared" si="4"/>
        <v>360000</v>
      </c>
      <c r="AE123" s="254" t="s">
        <v>486</v>
      </c>
      <c r="AF123" s="229" t="s">
        <v>74</v>
      </c>
      <c r="AG123" s="212" t="s">
        <v>487</v>
      </c>
      <c r="AH123" s="206" t="s">
        <v>1848</v>
      </c>
      <c r="AI123" s="204" t="s">
        <v>1886</v>
      </c>
    </row>
    <row r="124" spans="1:35" s="207" customFormat="1" ht="51" customHeight="1">
      <c r="A124" s="208" t="s">
        <v>488</v>
      </c>
      <c r="B124" s="251" t="s">
        <v>489</v>
      </c>
      <c r="C124" s="420" t="s">
        <v>313</v>
      </c>
      <c r="D124" s="420" t="s">
        <v>28</v>
      </c>
      <c r="E124" s="225" t="s">
        <v>166</v>
      </c>
      <c r="F124" s="311">
        <f>G124</f>
        <v>1750000</v>
      </c>
      <c r="G124" s="311">
        <v>1750000</v>
      </c>
      <c r="H124" s="311">
        <v>1750000</v>
      </c>
      <c r="I124" s="418" t="s">
        <v>490</v>
      </c>
      <c r="J124" s="311"/>
      <c r="K124" s="311"/>
      <c r="L124" s="419"/>
      <c r="M124" s="454">
        <f t="shared" si="5"/>
        <v>5250000</v>
      </c>
      <c r="N124" s="311"/>
      <c r="O124" s="311"/>
      <c r="P124" s="311"/>
      <c r="Q124" s="418" t="s">
        <v>490</v>
      </c>
      <c r="R124" s="311"/>
      <c r="S124" s="311"/>
      <c r="T124" s="419"/>
      <c r="U124" s="454">
        <f t="shared" si="6"/>
        <v>0</v>
      </c>
      <c r="V124" s="214">
        <v>6000000</v>
      </c>
      <c r="W124" s="311"/>
      <c r="X124" s="311"/>
      <c r="Y124" s="418"/>
      <c r="Z124" s="311"/>
      <c r="AA124" s="311"/>
      <c r="AB124" s="419"/>
      <c r="AC124" s="454">
        <f t="shared" si="7"/>
        <v>6000000</v>
      </c>
      <c r="AD124" s="311">
        <f t="shared" si="4"/>
        <v>11250000</v>
      </c>
      <c r="AE124" s="228" t="s">
        <v>491</v>
      </c>
      <c r="AF124" s="229" t="s">
        <v>74</v>
      </c>
      <c r="AG124" s="212" t="s">
        <v>487</v>
      </c>
      <c r="AH124" s="206" t="s">
        <v>1844</v>
      </c>
      <c r="AI124" s="204" t="s">
        <v>1887</v>
      </c>
    </row>
    <row r="125" spans="1:35" s="207" customFormat="1" ht="108" customHeight="1">
      <c r="A125" s="208" t="s">
        <v>492</v>
      </c>
      <c r="B125" s="430" t="s">
        <v>493</v>
      </c>
      <c r="C125" s="420" t="s">
        <v>356</v>
      </c>
      <c r="D125" s="420" t="s">
        <v>38</v>
      </c>
      <c r="E125" s="225" t="s">
        <v>357</v>
      </c>
      <c r="F125" s="311">
        <f>G125</f>
        <v>1200000</v>
      </c>
      <c r="G125" s="311">
        <v>1200000</v>
      </c>
      <c r="H125" s="311">
        <v>480000</v>
      </c>
      <c r="I125" s="418" t="s">
        <v>494</v>
      </c>
      <c r="J125" s="311"/>
      <c r="K125" s="311"/>
      <c r="L125" s="418"/>
      <c r="M125" s="454">
        <f t="shared" si="5"/>
        <v>2880000</v>
      </c>
      <c r="N125" s="311"/>
      <c r="O125" s="311"/>
      <c r="P125" s="311"/>
      <c r="Q125" s="418" t="s">
        <v>494</v>
      </c>
      <c r="R125" s="311"/>
      <c r="S125" s="311"/>
      <c r="T125" s="418"/>
      <c r="U125" s="454">
        <f t="shared" si="6"/>
        <v>0</v>
      </c>
      <c r="V125" s="214">
        <v>1680000</v>
      </c>
      <c r="W125" s="311"/>
      <c r="X125" s="311"/>
      <c r="Y125" s="418"/>
      <c r="Z125" s="311"/>
      <c r="AA125" s="311"/>
      <c r="AB125" s="418"/>
      <c r="AC125" s="454">
        <f t="shared" si="7"/>
        <v>1680000</v>
      </c>
      <c r="AD125" s="311">
        <f t="shared" si="4"/>
        <v>4560000</v>
      </c>
      <c r="AE125" s="219" t="s">
        <v>495</v>
      </c>
      <c r="AF125" s="229" t="s">
        <v>74</v>
      </c>
      <c r="AG125" s="212" t="s">
        <v>487</v>
      </c>
      <c r="AH125" s="206" t="s">
        <v>1848</v>
      </c>
      <c r="AI125" s="204" t="s">
        <v>2079</v>
      </c>
    </row>
    <row r="126" spans="1:35" s="207" customFormat="1" ht="51" customHeight="1">
      <c r="A126" s="208" t="s">
        <v>496</v>
      </c>
      <c r="B126" s="430" t="s">
        <v>497</v>
      </c>
      <c r="C126" s="420" t="s">
        <v>272</v>
      </c>
      <c r="D126" s="420" t="s">
        <v>38</v>
      </c>
      <c r="E126" s="196" t="s">
        <v>285</v>
      </c>
      <c r="F126" s="311">
        <v>2300</v>
      </c>
      <c r="G126" s="311"/>
      <c r="H126" s="311"/>
      <c r="I126" s="418"/>
      <c r="J126" s="311"/>
      <c r="K126" s="311"/>
      <c r="L126" s="418"/>
      <c r="M126" s="454">
        <f t="shared" si="5"/>
        <v>2300</v>
      </c>
      <c r="N126" s="311"/>
      <c r="O126" s="311"/>
      <c r="P126" s="311"/>
      <c r="Q126" s="418"/>
      <c r="R126" s="311"/>
      <c r="S126" s="311"/>
      <c r="T126" s="418"/>
      <c r="U126" s="454">
        <f t="shared" si="6"/>
        <v>0</v>
      </c>
      <c r="V126" s="214">
        <v>75000</v>
      </c>
      <c r="W126" s="311"/>
      <c r="X126" s="311"/>
      <c r="Y126" s="418"/>
      <c r="Z126" s="311"/>
      <c r="AA126" s="311"/>
      <c r="AB126" s="418"/>
      <c r="AC126" s="454">
        <f t="shared" si="7"/>
        <v>75000</v>
      </c>
      <c r="AD126" s="311">
        <f t="shared" si="4"/>
        <v>77300</v>
      </c>
      <c r="AE126" s="255" t="s">
        <v>2080</v>
      </c>
      <c r="AF126" s="220" t="s">
        <v>57</v>
      </c>
      <c r="AG126" s="212" t="s">
        <v>498</v>
      </c>
      <c r="AH126" s="206" t="s">
        <v>1844</v>
      </c>
      <c r="AI126" s="195" t="s">
        <v>1847</v>
      </c>
    </row>
    <row r="127" spans="1:35" s="207" customFormat="1" ht="51" customHeight="1">
      <c r="A127" s="208" t="s">
        <v>499</v>
      </c>
      <c r="B127" s="430" t="s">
        <v>500</v>
      </c>
      <c r="C127" s="420" t="s">
        <v>270</v>
      </c>
      <c r="D127" s="420" t="s">
        <v>38</v>
      </c>
      <c r="E127" s="196" t="s">
        <v>166</v>
      </c>
      <c r="F127" s="311"/>
      <c r="G127" s="311"/>
      <c r="H127" s="311"/>
      <c r="I127" s="418"/>
      <c r="J127" s="311"/>
      <c r="K127" s="311"/>
      <c r="L127" s="418"/>
      <c r="M127" s="454">
        <f t="shared" si="5"/>
        <v>0</v>
      </c>
      <c r="N127" s="214">
        <v>25000</v>
      </c>
      <c r="O127" s="311"/>
      <c r="P127" s="311"/>
      <c r="Q127" s="418"/>
      <c r="R127" s="311"/>
      <c r="S127" s="311"/>
      <c r="T127" s="418"/>
      <c r="U127" s="454">
        <f t="shared" si="6"/>
        <v>25000</v>
      </c>
      <c r="V127" s="214">
        <v>25000</v>
      </c>
      <c r="W127" s="311"/>
      <c r="X127" s="311"/>
      <c r="Y127" s="418"/>
      <c r="Z127" s="311"/>
      <c r="AA127" s="311"/>
      <c r="AB127" s="418"/>
      <c r="AC127" s="454">
        <f t="shared" si="7"/>
        <v>25000</v>
      </c>
      <c r="AD127" s="311">
        <f t="shared" si="4"/>
        <v>50000</v>
      </c>
      <c r="AE127" s="430" t="s">
        <v>501</v>
      </c>
      <c r="AF127" s="220" t="s">
        <v>57</v>
      </c>
      <c r="AG127" s="212" t="s">
        <v>332</v>
      </c>
      <c r="AH127" s="206" t="s">
        <v>1844</v>
      </c>
      <c r="AI127" s="195" t="s">
        <v>1847</v>
      </c>
    </row>
    <row r="128" spans="1:35" s="207" customFormat="1" ht="51" customHeight="1">
      <c r="A128" s="208" t="s">
        <v>502</v>
      </c>
      <c r="B128" s="430" t="s">
        <v>503</v>
      </c>
      <c r="C128" s="420" t="s">
        <v>270</v>
      </c>
      <c r="D128" s="420" t="s">
        <v>38</v>
      </c>
      <c r="E128" s="196" t="s">
        <v>166</v>
      </c>
      <c r="F128" s="311"/>
      <c r="G128" s="311"/>
      <c r="H128" s="311"/>
      <c r="I128" s="418"/>
      <c r="J128" s="311"/>
      <c r="K128" s="311"/>
      <c r="L128" s="418"/>
      <c r="M128" s="454">
        <f t="shared" si="5"/>
        <v>0</v>
      </c>
      <c r="N128" s="214">
        <v>7500</v>
      </c>
      <c r="O128" s="311"/>
      <c r="P128" s="311"/>
      <c r="Q128" s="418"/>
      <c r="R128" s="311"/>
      <c r="S128" s="311"/>
      <c r="T128" s="418"/>
      <c r="U128" s="454">
        <f t="shared" si="6"/>
        <v>7500</v>
      </c>
      <c r="V128" s="214">
        <v>7500</v>
      </c>
      <c r="W128" s="311"/>
      <c r="X128" s="311"/>
      <c r="Y128" s="418"/>
      <c r="Z128" s="311"/>
      <c r="AA128" s="311"/>
      <c r="AB128" s="418"/>
      <c r="AC128" s="454">
        <f t="shared" si="7"/>
        <v>7500</v>
      </c>
      <c r="AD128" s="311">
        <f t="shared" si="4"/>
        <v>15000</v>
      </c>
      <c r="AE128" s="430" t="s">
        <v>504</v>
      </c>
      <c r="AF128" s="220" t="s">
        <v>57</v>
      </c>
      <c r="AG128" s="212" t="s">
        <v>332</v>
      </c>
      <c r="AH128" s="206" t="s">
        <v>1844</v>
      </c>
      <c r="AI128" s="195" t="s">
        <v>1847</v>
      </c>
    </row>
    <row r="129" spans="1:35" s="207" customFormat="1" ht="51" customHeight="1">
      <c r="A129" s="208" t="s">
        <v>505</v>
      </c>
      <c r="B129" s="430" t="s">
        <v>506</v>
      </c>
      <c r="C129" s="420" t="s">
        <v>294</v>
      </c>
      <c r="D129" s="420" t="s">
        <v>38</v>
      </c>
      <c r="E129" s="196" t="s">
        <v>295</v>
      </c>
      <c r="F129" s="311"/>
      <c r="G129" s="311"/>
      <c r="H129" s="311"/>
      <c r="I129" s="418"/>
      <c r="J129" s="311"/>
      <c r="K129" s="311"/>
      <c r="L129" s="418"/>
      <c r="M129" s="454">
        <f t="shared" si="5"/>
        <v>0</v>
      </c>
      <c r="N129" s="214">
        <v>58000</v>
      </c>
      <c r="O129" s="311"/>
      <c r="P129" s="311"/>
      <c r="Q129" s="418"/>
      <c r="R129" s="311"/>
      <c r="S129" s="311"/>
      <c r="T129" s="418"/>
      <c r="U129" s="454">
        <f t="shared" si="6"/>
        <v>58000</v>
      </c>
      <c r="V129" s="214"/>
      <c r="W129" s="311"/>
      <c r="X129" s="311"/>
      <c r="Y129" s="418"/>
      <c r="Z129" s="311"/>
      <c r="AA129" s="311"/>
      <c r="AB129" s="418"/>
      <c r="AC129" s="454">
        <f t="shared" si="7"/>
        <v>0</v>
      </c>
      <c r="AD129" s="311">
        <f t="shared" si="4"/>
        <v>58000</v>
      </c>
      <c r="AE129" s="219" t="s">
        <v>507</v>
      </c>
      <c r="AF129" s="220" t="s">
        <v>57</v>
      </c>
      <c r="AG129" s="212" t="s">
        <v>332</v>
      </c>
      <c r="AH129" s="206" t="s">
        <v>1888</v>
      </c>
      <c r="AI129" s="195" t="s">
        <v>1889</v>
      </c>
    </row>
    <row r="130" spans="1:35" s="207" customFormat="1" ht="225" customHeight="1">
      <c r="A130" s="208" t="s">
        <v>508</v>
      </c>
      <c r="B130" s="430" t="s">
        <v>509</v>
      </c>
      <c r="C130" s="420" t="s">
        <v>179</v>
      </c>
      <c r="D130" s="420" t="s">
        <v>28</v>
      </c>
      <c r="E130" s="225" t="s">
        <v>212</v>
      </c>
      <c r="F130" s="311">
        <v>233543</v>
      </c>
      <c r="G130" s="311"/>
      <c r="H130" s="311"/>
      <c r="I130" s="418"/>
      <c r="J130" s="311"/>
      <c r="K130" s="311"/>
      <c r="L130" s="418"/>
      <c r="M130" s="454">
        <f t="shared" si="5"/>
        <v>233543</v>
      </c>
      <c r="N130" s="311">
        <v>223406</v>
      </c>
      <c r="O130" s="311"/>
      <c r="P130" s="311"/>
      <c r="Q130" s="418"/>
      <c r="R130" s="311"/>
      <c r="S130" s="311"/>
      <c r="T130" s="418"/>
      <c r="U130" s="454">
        <f t="shared" si="6"/>
        <v>223406</v>
      </c>
      <c r="V130" s="214"/>
      <c r="W130" s="311"/>
      <c r="X130" s="311"/>
      <c r="Y130" s="418"/>
      <c r="Z130" s="311"/>
      <c r="AA130" s="311"/>
      <c r="AB130" s="418"/>
      <c r="AC130" s="454">
        <f t="shared" si="7"/>
        <v>0</v>
      </c>
      <c r="AD130" s="311">
        <f t="shared" si="4"/>
        <v>456949</v>
      </c>
      <c r="AE130" s="433" t="s">
        <v>510</v>
      </c>
      <c r="AF130" s="220">
        <v>2019</v>
      </c>
      <c r="AG130" s="212" t="s">
        <v>511</v>
      </c>
      <c r="AH130" s="206" t="s">
        <v>1844</v>
      </c>
      <c r="AI130" s="206"/>
    </row>
    <row r="131" spans="1:35" s="207" customFormat="1" ht="92.25" customHeight="1">
      <c r="A131" s="208" t="s">
        <v>512</v>
      </c>
      <c r="B131" s="251" t="s">
        <v>513</v>
      </c>
      <c r="C131" s="420" t="s">
        <v>179</v>
      </c>
      <c r="D131" s="420" t="s">
        <v>28</v>
      </c>
      <c r="E131" s="231" t="s">
        <v>514</v>
      </c>
      <c r="F131" s="226">
        <v>174719</v>
      </c>
      <c r="G131" s="311"/>
      <c r="H131" s="311"/>
      <c r="I131" s="418"/>
      <c r="J131" s="311"/>
      <c r="K131" s="311"/>
      <c r="L131" s="418"/>
      <c r="M131" s="454">
        <f t="shared" si="5"/>
        <v>174719</v>
      </c>
      <c r="N131" s="318">
        <v>166566</v>
      </c>
      <c r="O131" s="311"/>
      <c r="P131" s="311"/>
      <c r="Q131" s="418"/>
      <c r="R131" s="311"/>
      <c r="S131" s="311"/>
      <c r="T131" s="418"/>
      <c r="U131" s="454">
        <f t="shared" si="6"/>
        <v>166566</v>
      </c>
      <c r="V131" s="214"/>
      <c r="W131" s="311"/>
      <c r="X131" s="311"/>
      <c r="Y131" s="418"/>
      <c r="Z131" s="311"/>
      <c r="AA131" s="311"/>
      <c r="AB131" s="418"/>
      <c r="AC131" s="454">
        <f t="shared" si="7"/>
        <v>0</v>
      </c>
      <c r="AD131" s="311">
        <f t="shared" si="4"/>
        <v>341285</v>
      </c>
      <c r="AE131" s="228" t="s">
        <v>515</v>
      </c>
      <c r="AF131" s="220" t="s">
        <v>74</v>
      </c>
      <c r="AG131" s="212" t="s">
        <v>511</v>
      </c>
      <c r="AH131" s="206"/>
      <c r="AI131" s="479" t="s">
        <v>2023</v>
      </c>
    </row>
    <row r="132" spans="1:35" s="207" customFormat="1" ht="51" customHeight="1">
      <c r="A132" s="208" t="s">
        <v>516</v>
      </c>
      <c r="B132" s="251" t="s">
        <v>517</v>
      </c>
      <c r="C132" s="420" t="s">
        <v>179</v>
      </c>
      <c r="D132" s="420" t="s">
        <v>28</v>
      </c>
      <c r="E132" s="231" t="s">
        <v>514</v>
      </c>
      <c r="F132" s="226">
        <v>67564</v>
      </c>
      <c r="G132" s="311"/>
      <c r="H132" s="311"/>
      <c r="I132" s="418"/>
      <c r="J132" s="311"/>
      <c r="K132" s="311"/>
      <c r="L132" s="418"/>
      <c r="M132" s="454">
        <f t="shared" si="5"/>
        <v>67564</v>
      </c>
      <c r="N132" s="226"/>
      <c r="O132" s="311"/>
      <c r="P132" s="311"/>
      <c r="Q132" s="418"/>
      <c r="R132" s="311"/>
      <c r="S132" s="311"/>
      <c r="T132" s="418"/>
      <c r="U132" s="454">
        <f t="shared" si="6"/>
        <v>0</v>
      </c>
      <c r="V132" s="214"/>
      <c r="W132" s="311"/>
      <c r="X132" s="311"/>
      <c r="Y132" s="418"/>
      <c r="Z132" s="311"/>
      <c r="AA132" s="311"/>
      <c r="AB132" s="418"/>
      <c r="AC132" s="454">
        <f t="shared" si="7"/>
        <v>0</v>
      </c>
      <c r="AD132" s="311">
        <f t="shared" si="4"/>
        <v>67564</v>
      </c>
      <c r="AE132" s="309" t="s">
        <v>518</v>
      </c>
      <c r="AF132" s="220">
        <v>2018</v>
      </c>
      <c r="AG132" s="212" t="s">
        <v>511</v>
      </c>
      <c r="AH132" s="206" t="s">
        <v>1844</v>
      </c>
      <c r="AI132" s="206"/>
    </row>
    <row r="133" spans="1:35" s="207" customFormat="1" ht="51" customHeight="1">
      <c r="A133" s="208" t="s">
        <v>519</v>
      </c>
      <c r="B133" s="430" t="s">
        <v>520</v>
      </c>
      <c r="C133" s="420" t="s">
        <v>179</v>
      </c>
      <c r="D133" s="420" t="s">
        <v>28</v>
      </c>
      <c r="E133" s="231" t="s">
        <v>514</v>
      </c>
      <c r="F133" s="311">
        <v>91071.53</v>
      </c>
      <c r="G133" s="311"/>
      <c r="H133" s="311"/>
      <c r="I133" s="418"/>
      <c r="J133" s="311"/>
      <c r="K133" s="311"/>
      <c r="L133" s="418"/>
      <c r="M133" s="454">
        <f t="shared" si="5"/>
        <v>91071.53</v>
      </c>
      <c r="N133" s="311"/>
      <c r="O133" s="311"/>
      <c r="P133" s="311"/>
      <c r="Q133" s="418"/>
      <c r="R133" s="311"/>
      <c r="S133" s="311"/>
      <c r="T133" s="418"/>
      <c r="U133" s="454">
        <f t="shared" si="6"/>
        <v>0</v>
      </c>
      <c r="V133" s="214"/>
      <c r="W133" s="311"/>
      <c r="X133" s="311"/>
      <c r="Y133" s="418"/>
      <c r="Z133" s="311"/>
      <c r="AA133" s="311"/>
      <c r="AB133" s="418"/>
      <c r="AC133" s="454">
        <f t="shared" si="7"/>
        <v>0</v>
      </c>
      <c r="AD133" s="311">
        <f t="shared" si="4"/>
        <v>91071.53</v>
      </c>
      <c r="AE133" s="219" t="s">
        <v>521</v>
      </c>
      <c r="AF133" s="220">
        <v>2018</v>
      </c>
      <c r="AG133" s="212" t="s">
        <v>511</v>
      </c>
      <c r="AH133" s="206" t="s">
        <v>1842</v>
      </c>
      <c r="AI133" s="206" t="s">
        <v>2024</v>
      </c>
    </row>
    <row r="134" spans="1:35" s="207" customFormat="1" ht="51">
      <c r="A134" s="208" t="s">
        <v>522</v>
      </c>
      <c r="B134" s="430" t="s">
        <v>523</v>
      </c>
      <c r="C134" s="420" t="s">
        <v>244</v>
      </c>
      <c r="D134" s="420" t="s">
        <v>28</v>
      </c>
      <c r="E134" s="218" t="s">
        <v>2081</v>
      </c>
      <c r="F134" s="311">
        <v>1452</v>
      </c>
      <c r="G134" s="311"/>
      <c r="H134" s="311"/>
      <c r="I134" s="418"/>
      <c r="J134" s="311"/>
      <c r="K134" s="311"/>
      <c r="L134" s="418"/>
      <c r="M134" s="454">
        <f t="shared" si="5"/>
        <v>1452</v>
      </c>
      <c r="N134" s="285">
        <v>0</v>
      </c>
      <c r="O134" s="311"/>
      <c r="P134" s="311"/>
      <c r="Q134" s="418"/>
      <c r="R134" s="311"/>
      <c r="S134" s="311"/>
      <c r="T134" s="418"/>
      <c r="U134" s="454">
        <f t="shared" si="6"/>
        <v>0</v>
      </c>
      <c r="V134" s="214"/>
      <c r="W134" s="311"/>
      <c r="X134" s="311"/>
      <c r="Y134" s="418"/>
      <c r="Z134" s="311"/>
      <c r="AA134" s="311"/>
      <c r="AB134" s="418"/>
      <c r="AC134" s="454">
        <f t="shared" si="7"/>
        <v>0</v>
      </c>
      <c r="AD134" s="311">
        <f t="shared" si="4"/>
        <v>1452</v>
      </c>
      <c r="AE134" s="219" t="s">
        <v>524</v>
      </c>
      <c r="AF134" s="220">
        <v>2018</v>
      </c>
      <c r="AG134" s="212" t="s">
        <v>525</v>
      </c>
      <c r="AH134" s="206" t="s">
        <v>1848</v>
      </c>
      <c r="AI134" s="195" t="s">
        <v>2082</v>
      </c>
    </row>
    <row r="135" spans="1:35" s="207" customFormat="1" ht="51" customHeight="1">
      <c r="A135" s="208" t="s">
        <v>526</v>
      </c>
      <c r="B135" s="430" t="s">
        <v>2083</v>
      </c>
      <c r="C135" s="420" t="s">
        <v>244</v>
      </c>
      <c r="D135" s="420" t="s">
        <v>28</v>
      </c>
      <c r="E135" s="218" t="s">
        <v>2081</v>
      </c>
      <c r="F135" s="311">
        <v>0</v>
      </c>
      <c r="G135" s="311"/>
      <c r="H135" s="311"/>
      <c r="I135" s="418"/>
      <c r="J135" s="311"/>
      <c r="K135" s="311"/>
      <c r="L135" s="418"/>
      <c r="M135" s="454">
        <f t="shared" si="5"/>
        <v>0</v>
      </c>
      <c r="N135" s="311">
        <v>12000</v>
      </c>
      <c r="O135" s="311"/>
      <c r="P135" s="311"/>
      <c r="Q135" s="418"/>
      <c r="R135" s="311"/>
      <c r="S135" s="311"/>
      <c r="T135" s="418"/>
      <c r="U135" s="454">
        <f t="shared" si="6"/>
        <v>12000</v>
      </c>
      <c r="V135" s="214">
        <v>14000</v>
      </c>
      <c r="W135" s="311"/>
      <c r="X135" s="311"/>
      <c r="Y135" s="418"/>
      <c r="Z135" s="311"/>
      <c r="AA135" s="311"/>
      <c r="AB135" s="418"/>
      <c r="AC135" s="454">
        <f t="shared" si="7"/>
        <v>14000</v>
      </c>
      <c r="AD135" s="311">
        <f t="shared" si="4"/>
        <v>26000</v>
      </c>
      <c r="AE135" s="219" t="s">
        <v>527</v>
      </c>
      <c r="AF135" s="220">
        <v>2020</v>
      </c>
      <c r="AG135" s="212" t="s">
        <v>525</v>
      </c>
      <c r="AH135" s="206" t="s">
        <v>1844</v>
      </c>
      <c r="AI135" s="195" t="s">
        <v>2084</v>
      </c>
    </row>
    <row r="136" spans="1:35" s="207" customFormat="1" ht="51" customHeight="1">
      <c r="A136" s="208" t="s">
        <v>528</v>
      </c>
      <c r="B136" s="430" t="s">
        <v>529</v>
      </c>
      <c r="C136" s="420" t="s">
        <v>244</v>
      </c>
      <c r="D136" s="420" t="s">
        <v>28</v>
      </c>
      <c r="E136" s="218" t="s">
        <v>2081</v>
      </c>
      <c r="F136" s="311">
        <f>21083.93+244.05</f>
        <v>21327.98</v>
      </c>
      <c r="G136" s="311"/>
      <c r="H136" s="311"/>
      <c r="I136" s="418"/>
      <c r="J136" s="311"/>
      <c r="K136" s="311"/>
      <c r="L136" s="418"/>
      <c r="M136" s="454">
        <f t="shared" si="5"/>
        <v>21327.98</v>
      </c>
      <c r="N136" s="311"/>
      <c r="O136" s="311"/>
      <c r="P136" s="311"/>
      <c r="Q136" s="418"/>
      <c r="R136" s="311"/>
      <c r="S136" s="311"/>
      <c r="T136" s="418"/>
      <c r="U136" s="454">
        <f t="shared" si="6"/>
        <v>0</v>
      </c>
      <c r="V136" s="214"/>
      <c r="W136" s="311"/>
      <c r="X136" s="311"/>
      <c r="Y136" s="418"/>
      <c r="Z136" s="311"/>
      <c r="AA136" s="311"/>
      <c r="AB136" s="418"/>
      <c r="AC136" s="454">
        <f t="shared" si="7"/>
        <v>0</v>
      </c>
      <c r="AD136" s="311">
        <f t="shared" si="4"/>
        <v>21327.98</v>
      </c>
      <c r="AE136" s="219" t="s">
        <v>530</v>
      </c>
      <c r="AF136" s="220">
        <v>2018</v>
      </c>
      <c r="AG136" s="212" t="s">
        <v>525</v>
      </c>
      <c r="AH136" s="206" t="s">
        <v>1842</v>
      </c>
      <c r="AI136" s="219" t="s">
        <v>530</v>
      </c>
    </row>
    <row r="137" spans="1:35" s="207" customFormat="1" ht="102" customHeight="1">
      <c r="A137" s="208" t="s">
        <v>531</v>
      </c>
      <c r="B137" s="430" t="s">
        <v>532</v>
      </c>
      <c r="C137" s="420" t="s">
        <v>179</v>
      </c>
      <c r="D137" s="420" t="s">
        <v>38</v>
      </c>
      <c r="E137" s="231" t="s">
        <v>514</v>
      </c>
      <c r="F137" s="311">
        <v>300000</v>
      </c>
      <c r="G137" s="311"/>
      <c r="H137" s="311"/>
      <c r="I137" s="418"/>
      <c r="J137" s="311"/>
      <c r="K137" s="311">
        <v>200000</v>
      </c>
      <c r="L137" s="418" t="s">
        <v>533</v>
      </c>
      <c r="M137" s="454">
        <f t="shared" si="5"/>
        <v>500000</v>
      </c>
      <c r="N137" s="311"/>
      <c r="O137" s="311"/>
      <c r="P137" s="311"/>
      <c r="Q137" s="418"/>
      <c r="R137" s="311"/>
      <c r="S137" s="311"/>
      <c r="T137" s="418"/>
      <c r="U137" s="454">
        <f t="shared" si="6"/>
        <v>0</v>
      </c>
      <c r="V137" s="214"/>
      <c r="W137" s="311"/>
      <c r="X137" s="311"/>
      <c r="Y137" s="418"/>
      <c r="Z137" s="311"/>
      <c r="AA137" s="311"/>
      <c r="AB137" s="418"/>
      <c r="AC137" s="454">
        <f t="shared" si="7"/>
        <v>0</v>
      </c>
      <c r="AD137" s="311">
        <f t="shared" si="4"/>
        <v>500000</v>
      </c>
      <c r="AE137" s="219" t="s">
        <v>534</v>
      </c>
      <c r="AF137" s="220">
        <v>2019</v>
      </c>
      <c r="AG137" s="195" t="s">
        <v>535</v>
      </c>
      <c r="AH137" s="206" t="s">
        <v>1844</v>
      </c>
      <c r="AI137" s="195"/>
    </row>
    <row r="138" spans="1:35" s="207" customFormat="1" ht="120.75" customHeight="1">
      <c r="A138" s="208" t="s">
        <v>536</v>
      </c>
      <c r="B138" s="430" t="s">
        <v>537</v>
      </c>
      <c r="C138" s="420" t="s">
        <v>179</v>
      </c>
      <c r="D138" s="420" t="s">
        <v>38</v>
      </c>
      <c r="E138" s="231" t="s">
        <v>514</v>
      </c>
      <c r="F138" s="311"/>
      <c r="G138" s="311"/>
      <c r="H138" s="311"/>
      <c r="I138" s="418"/>
      <c r="J138" s="311"/>
      <c r="K138" s="311"/>
      <c r="L138" s="418" t="s">
        <v>533</v>
      </c>
      <c r="M138" s="454">
        <f t="shared" si="5"/>
        <v>0</v>
      </c>
      <c r="N138" s="311">
        <v>0</v>
      </c>
      <c r="O138" s="311"/>
      <c r="P138" s="311"/>
      <c r="Q138" s="418"/>
      <c r="R138" s="311"/>
      <c r="S138" s="311"/>
      <c r="T138" s="418" t="s">
        <v>533</v>
      </c>
      <c r="U138" s="454">
        <f t="shared" si="6"/>
        <v>0</v>
      </c>
      <c r="V138" s="214">
        <v>360000</v>
      </c>
      <c r="W138" s="311"/>
      <c r="X138" s="311"/>
      <c r="Y138" s="418"/>
      <c r="Z138" s="311"/>
      <c r="AA138" s="311"/>
      <c r="AB138" s="418" t="s">
        <v>533</v>
      </c>
      <c r="AC138" s="454">
        <f t="shared" si="7"/>
        <v>360000</v>
      </c>
      <c r="AD138" s="311">
        <f t="shared" si="4"/>
        <v>360000</v>
      </c>
      <c r="AE138" s="433" t="s">
        <v>538</v>
      </c>
      <c r="AF138" s="220">
        <v>2020</v>
      </c>
      <c r="AG138" s="195" t="s">
        <v>535</v>
      </c>
      <c r="AH138" s="206"/>
      <c r="AI138" s="195"/>
    </row>
    <row r="139" spans="1:35" s="207" customFormat="1" ht="63.75">
      <c r="A139" s="208" t="s">
        <v>539</v>
      </c>
      <c r="B139" s="430" t="s">
        <v>540</v>
      </c>
      <c r="C139" s="420" t="s">
        <v>272</v>
      </c>
      <c r="D139" s="420" t="s">
        <v>28</v>
      </c>
      <c r="E139" s="319" t="s">
        <v>541</v>
      </c>
      <c r="F139" s="303">
        <v>980840.23</v>
      </c>
      <c r="G139" s="292">
        <f>3420968-O139</f>
        <v>313722</v>
      </c>
      <c r="H139" s="311">
        <v>146345.54</v>
      </c>
      <c r="I139" s="418" t="s">
        <v>1676</v>
      </c>
      <c r="J139" s="311"/>
      <c r="K139" s="311"/>
      <c r="L139" s="418"/>
      <c r="M139" s="454">
        <f t="shared" si="5"/>
        <v>1440907.77</v>
      </c>
      <c r="N139" s="311">
        <v>203765</v>
      </c>
      <c r="O139" s="480">
        <f>3107246</f>
        <v>3107246</v>
      </c>
      <c r="P139" s="311">
        <f>616433+174</f>
        <v>616607</v>
      </c>
      <c r="Q139" s="418" t="s">
        <v>1676</v>
      </c>
      <c r="R139" s="311"/>
      <c r="S139" s="311"/>
      <c r="T139" s="418"/>
      <c r="U139" s="454">
        <f t="shared" si="6"/>
        <v>3927618</v>
      </c>
      <c r="V139" s="214">
        <v>777870</v>
      </c>
      <c r="W139" s="480"/>
      <c r="X139" s="311">
        <v>735193</v>
      </c>
      <c r="Y139" s="418"/>
      <c r="Z139" s="311">
        <v>32435</v>
      </c>
      <c r="AA139" s="311"/>
      <c r="AB139" s="418"/>
      <c r="AC139" s="454">
        <f>V139+W139+X139+Z139+AA139</f>
        <v>1545498</v>
      </c>
      <c r="AD139" s="311">
        <f t="shared" si="4"/>
        <v>6914023.77</v>
      </c>
      <c r="AE139" s="433" t="s">
        <v>542</v>
      </c>
      <c r="AF139" s="220">
        <v>2020</v>
      </c>
      <c r="AG139" s="212" t="s">
        <v>33</v>
      </c>
      <c r="AH139" s="206" t="s">
        <v>1848</v>
      </c>
      <c r="AI139" s="195" t="s">
        <v>1853</v>
      </c>
    </row>
    <row r="140" spans="1:35" s="207" customFormat="1" ht="51" customHeight="1">
      <c r="A140" s="208" t="s">
        <v>543</v>
      </c>
      <c r="B140" s="430" t="s">
        <v>544</v>
      </c>
      <c r="C140" s="420" t="s">
        <v>171</v>
      </c>
      <c r="D140" s="420" t="s">
        <v>28</v>
      </c>
      <c r="E140" s="319" t="s">
        <v>545</v>
      </c>
      <c r="F140" s="303">
        <v>56608.64</v>
      </c>
      <c r="G140" s="292">
        <v>46686.64</v>
      </c>
      <c r="H140" s="311">
        <v>0</v>
      </c>
      <c r="I140" s="418" t="s">
        <v>116</v>
      </c>
      <c r="J140" s="311"/>
      <c r="K140" s="311"/>
      <c r="L140" s="418"/>
      <c r="M140" s="454">
        <f t="shared" si="5"/>
        <v>103295.28</v>
      </c>
      <c r="N140" s="311">
        <v>0</v>
      </c>
      <c r="O140" s="311">
        <v>380082.3</v>
      </c>
      <c r="P140" s="311">
        <v>204985</v>
      </c>
      <c r="Q140" s="418" t="s">
        <v>116</v>
      </c>
      <c r="R140" s="311"/>
      <c r="S140" s="311"/>
      <c r="T140" s="418"/>
      <c r="U140" s="454">
        <f t="shared" si="6"/>
        <v>585067.3</v>
      </c>
      <c r="V140" s="214">
        <v>74179</v>
      </c>
      <c r="W140" s="311">
        <v>541641</v>
      </c>
      <c r="X140" s="311">
        <v>819940.81</v>
      </c>
      <c r="Y140" s="418"/>
      <c r="Z140" s="311"/>
      <c r="AA140" s="311"/>
      <c r="AB140" s="418"/>
      <c r="AC140" s="454">
        <f t="shared" si="7"/>
        <v>1435760.81</v>
      </c>
      <c r="AD140" s="311">
        <f t="shared" si="4"/>
        <v>2124123.39</v>
      </c>
      <c r="AE140" s="433" t="s">
        <v>546</v>
      </c>
      <c r="AF140" s="220">
        <v>2020</v>
      </c>
      <c r="AG140" s="212" t="s">
        <v>33</v>
      </c>
      <c r="AH140" s="206" t="s">
        <v>1848</v>
      </c>
      <c r="AI140" s="195" t="s">
        <v>1853</v>
      </c>
    </row>
    <row r="141" spans="1:35" s="207" customFormat="1" ht="76.5" customHeight="1">
      <c r="A141" s="208" t="s">
        <v>547</v>
      </c>
      <c r="B141" s="430" t="s">
        <v>548</v>
      </c>
      <c r="C141" s="420" t="s">
        <v>270</v>
      </c>
      <c r="D141" s="420" t="s">
        <v>28</v>
      </c>
      <c r="E141" s="319" t="s">
        <v>549</v>
      </c>
      <c r="F141" s="303">
        <v>565449.4500000001</v>
      </c>
      <c r="G141" s="311">
        <v>527486.5199999999</v>
      </c>
      <c r="H141" s="311">
        <v>40402.49</v>
      </c>
      <c r="I141" s="418" t="s">
        <v>30</v>
      </c>
      <c r="J141" s="311"/>
      <c r="K141" s="311"/>
      <c r="L141" s="418"/>
      <c r="M141" s="454">
        <f t="shared" si="5"/>
        <v>1133338.46</v>
      </c>
      <c r="N141" s="311"/>
      <c r="O141" s="311"/>
      <c r="P141" s="311"/>
      <c r="Q141" s="418"/>
      <c r="R141" s="311"/>
      <c r="S141" s="311"/>
      <c r="T141" s="418"/>
      <c r="U141" s="454">
        <f t="shared" si="6"/>
        <v>0</v>
      </c>
      <c r="V141" s="214"/>
      <c r="W141" s="311"/>
      <c r="X141" s="311"/>
      <c r="Y141" s="418"/>
      <c r="Z141" s="311"/>
      <c r="AA141" s="311"/>
      <c r="AB141" s="418"/>
      <c r="AC141" s="454">
        <f t="shared" si="7"/>
        <v>0</v>
      </c>
      <c r="AD141" s="311">
        <f t="shared" si="4"/>
        <v>1133338.46</v>
      </c>
      <c r="AE141" s="433" t="s">
        <v>548</v>
      </c>
      <c r="AF141" s="220">
        <v>2018</v>
      </c>
      <c r="AG141" s="212" t="s">
        <v>33</v>
      </c>
      <c r="AH141" s="206" t="s">
        <v>1842</v>
      </c>
      <c r="AI141" s="195" t="s">
        <v>2085</v>
      </c>
    </row>
    <row r="142" spans="1:35" s="207" customFormat="1" ht="51" customHeight="1">
      <c r="A142" s="208" t="s">
        <v>550</v>
      </c>
      <c r="B142" s="430" t="s">
        <v>551</v>
      </c>
      <c r="C142" s="420" t="s">
        <v>179</v>
      </c>
      <c r="D142" s="420" t="s">
        <v>28</v>
      </c>
      <c r="E142" s="319" t="s">
        <v>552</v>
      </c>
      <c r="F142" s="311">
        <v>49727</v>
      </c>
      <c r="G142" s="311"/>
      <c r="H142" s="311"/>
      <c r="I142" s="418"/>
      <c r="J142" s="311"/>
      <c r="K142" s="311"/>
      <c r="L142" s="418"/>
      <c r="M142" s="454">
        <f t="shared" si="5"/>
        <v>49727</v>
      </c>
      <c r="N142" s="311"/>
      <c r="O142" s="311"/>
      <c r="P142" s="311"/>
      <c r="Q142" s="418"/>
      <c r="R142" s="311"/>
      <c r="S142" s="311"/>
      <c r="T142" s="418"/>
      <c r="U142" s="454">
        <f t="shared" si="6"/>
        <v>0</v>
      </c>
      <c r="V142" s="214"/>
      <c r="W142" s="311"/>
      <c r="X142" s="311"/>
      <c r="Y142" s="418"/>
      <c r="Z142" s="311"/>
      <c r="AA142" s="311"/>
      <c r="AB142" s="418"/>
      <c r="AC142" s="454">
        <f t="shared" si="7"/>
        <v>0</v>
      </c>
      <c r="AD142" s="311">
        <f t="shared" si="4"/>
        <v>49727</v>
      </c>
      <c r="AE142" s="430" t="s">
        <v>553</v>
      </c>
      <c r="AF142" s="220">
        <v>2018</v>
      </c>
      <c r="AG142" s="212" t="s">
        <v>33</v>
      </c>
      <c r="AH142" s="206" t="s">
        <v>1842</v>
      </c>
      <c r="AI142" s="195" t="s">
        <v>1891</v>
      </c>
    </row>
    <row r="143" spans="1:35" s="207" customFormat="1" ht="51" customHeight="1">
      <c r="A143" s="208" t="s">
        <v>554</v>
      </c>
      <c r="B143" s="430" t="s">
        <v>555</v>
      </c>
      <c r="C143" s="420" t="s">
        <v>171</v>
      </c>
      <c r="D143" s="420" t="s">
        <v>28</v>
      </c>
      <c r="E143" s="319" t="s">
        <v>556</v>
      </c>
      <c r="F143" s="311">
        <v>23973</v>
      </c>
      <c r="G143" s="311"/>
      <c r="H143" s="311"/>
      <c r="I143" s="418"/>
      <c r="J143" s="311"/>
      <c r="K143" s="311"/>
      <c r="L143" s="418"/>
      <c r="M143" s="454">
        <f t="shared" si="5"/>
        <v>23973</v>
      </c>
      <c r="N143" s="311"/>
      <c r="O143" s="311"/>
      <c r="P143" s="311"/>
      <c r="Q143" s="418"/>
      <c r="R143" s="311"/>
      <c r="S143" s="311"/>
      <c r="T143" s="418"/>
      <c r="U143" s="454">
        <f t="shared" si="6"/>
        <v>0</v>
      </c>
      <c r="V143" s="214"/>
      <c r="W143" s="311"/>
      <c r="X143" s="311"/>
      <c r="Y143" s="418"/>
      <c r="Z143" s="311"/>
      <c r="AA143" s="311"/>
      <c r="AB143" s="418"/>
      <c r="AC143" s="454">
        <f t="shared" si="7"/>
        <v>0</v>
      </c>
      <c r="AD143" s="311">
        <f t="shared" si="4"/>
        <v>23973</v>
      </c>
      <c r="AE143" s="430" t="s">
        <v>557</v>
      </c>
      <c r="AF143" s="220">
        <v>2018</v>
      </c>
      <c r="AG143" s="212" t="s">
        <v>33</v>
      </c>
      <c r="AH143" s="206" t="s">
        <v>1842</v>
      </c>
      <c r="AI143" s="206" t="s">
        <v>1892</v>
      </c>
    </row>
    <row r="144" spans="1:35" s="207" customFormat="1" ht="51" customHeight="1">
      <c r="A144" s="208" t="s">
        <v>558</v>
      </c>
      <c r="B144" s="430" t="s">
        <v>559</v>
      </c>
      <c r="C144" s="420" t="s">
        <v>244</v>
      </c>
      <c r="D144" s="420" t="s">
        <v>28</v>
      </c>
      <c r="E144" s="319" t="s">
        <v>560</v>
      </c>
      <c r="F144" s="311">
        <v>304168.76</v>
      </c>
      <c r="G144" s="311"/>
      <c r="H144" s="311"/>
      <c r="I144" s="418"/>
      <c r="J144" s="311"/>
      <c r="K144" s="311"/>
      <c r="L144" s="418"/>
      <c r="M144" s="454">
        <f t="shared" si="5"/>
        <v>304168.76</v>
      </c>
      <c r="N144" s="308">
        <v>2860</v>
      </c>
      <c r="O144" s="311"/>
      <c r="P144" s="311"/>
      <c r="Q144" s="418"/>
      <c r="R144" s="311"/>
      <c r="S144" s="311"/>
      <c r="T144" s="418"/>
      <c r="U144" s="454">
        <f t="shared" si="6"/>
        <v>2860</v>
      </c>
      <c r="V144" s="214"/>
      <c r="W144" s="311"/>
      <c r="X144" s="311"/>
      <c r="Y144" s="418"/>
      <c r="Z144" s="311"/>
      <c r="AA144" s="311"/>
      <c r="AB144" s="418"/>
      <c r="AC144" s="454">
        <f t="shared" si="7"/>
        <v>0</v>
      </c>
      <c r="AD144" s="311">
        <f t="shared" si="4"/>
        <v>307028.76</v>
      </c>
      <c r="AE144" s="430" t="s">
        <v>561</v>
      </c>
      <c r="AF144" s="220">
        <v>2019</v>
      </c>
      <c r="AG144" s="212" t="s">
        <v>33</v>
      </c>
      <c r="AH144" s="206" t="s">
        <v>1842</v>
      </c>
      <c r="AI144" s="195" t="s">
        <v>1893</v>
      </c>
    </row>
    <row r="145" spans="1:35" s="207" customFormat="1" ht="51" customHeight="1">
      <c r="A145" s="208" t="s">
        <v>562</v>
      </c>
      <c r="B145" s="430" t="s">
        <v>563</v>
      </c>
      <c r="C145" s="420" t="s">
        <v>272</v>
      </c>
      <c r="D145" s="420" t="s">
        <v>28</v>
      </c>
      <c r="E145" s="319" t="s">
        <v>564</v>
      </c>
      <c r="F145" s="311">
        <v>16417</v>
      </c>
      <c r="G145" s="311"/>
      <c r="H145" s="311"/>
      <c r="I145" s="418"/>
      <c r="J145" s="311"/>
      <c r="K145" s="311"/>
      <c r="L145" s="418"/>
      <c r="M145" s="454">
        <f t="shared" si="5"/>
        <v>16417</v>
      </c>
      <c r="N145" s="311"/>
      <c r="O145" s="311"/>
      <c r="P145" s="311"/>
      <c r="Q145" s="418"/>
      <c r="R145" s="311"/>
      <c r="S145" s="311"/>
      <c r="T145" s="418"/>
      <c r="U145" s="454">
        <f t="shared" si="6"/>
        <v>0</v>
      </c>
      <c r="V145" s="214"/>
      <c r="W145" s="311"/>
      <c r="X145" s="311"/>
      <c r="Y145" s="418"/>
      <c r="Z145" s="311"/>
      <c r="AA145" s="311"/>
      <c r="AB145" s="418"/>
      <c r="AC145" s="454">
        <f t="shared" si="7"/>
        <v>0</v>
      </c>
      <c r="AD145" s="311">
        <f t="shared" si="4"/>
        <v>16417</v>
      </c>
      <c r="AE145" s="430" t="s">
        <v>565</v>
      </c>
      <c r="AF145" s="220">
        <v>2018</v>
      </c>
      <c r="AG145" s="212" t="s">
        <v>302</v>
      </c>
      <c r="AH145" s="206" t="s">
        <v>1844</v>
      </c>
      <c r="AI145" s="195" t="s">
        <v>1855</v>
      </c>
    </row>
    <row r="146" spans="1:35" s="207" customFormat="1" ht="51" customHeight="1">
      <c r="A146" s="208" t="s">
        <v>566</v>
      </c>
      <c r="B146" s="430" t="s">
        <v>567</v>
      </c>
      <c r="C146" s="420" t="s">
        <v>257</v>
      </c>
      <c r="D146" s="420" t="s">
        <v>28</v>
      </c>
      <c r="E146" s="319" t="s">
        <v>127</v>
      </c>
      <c r="F146" s="311">
        <v>37530</v>
      </c>
      <c r="G146" s="311"/>
      <c r="H146" s="311"/>
      <c r="I146" s="418"/>
      <c r="J146" s="311"/>
      <c r="K146" s="311"/>
      <c r="L146" s="418"/>
      <c r="M146" s="454">
        <f t="shared" si="5"/>
        <v>37530</v>
      </c>
      <c r="N146" s="311"/>
      <c r="O146" s="311"/>
      <c r="P146" s="311"/>
      <c r="Q146" s="418"/>
      <c r="R146" s="311"/>
      <c r="S146" s="311"/>
      <c r="T146" s="418"/>
      <c r="U146" s="454">
        <f t="shared" si="6"/>
        <v>0</v>
      </c>
      <c r="V146" s="214"/>
      <c r="W146" s="311"/>
      <c r="X146" s="311"/>
      <c r="Y146" s="418"/>
      <c r="Z146" s="311"/>
      <c r="AA146" s="311"/>
      <c r="AB146" s="418"/>
      <c r="AC146" s="454">
        <f t="shared" si="7"/>
        <v>0</v>
      </c>
      <c r="AD146" s="311">
        <f t="shared" si="4"/>
        <v>37530</v>
      </c>
      <c r="AE146" s="430" t="s">
        <v>568</v>
      </c>
      <c r="AF146" s="220">
        <v>2018</v>
      </c>
      <c r="AG146" s="212" t="s">
        <v>569</v>
      </c>
      <c r="AH146" s="206" t="s">
        <v>1842</v>
      </c>
      <c r="AI146" s="206"/>
    </row>
    <row r="147" spans="1:35" s="207" customFormat="1" ht="51" customHeight="1">
      <c r="A147" s="208" t="s">
        <v>570</v>
      </c>
      <c r="B147" s="213" t="s">
        <v>571</v>
      </c>
      <c r="C147" s="420" t="s">
        <v>322</v>
      </c>
      <c r="D147" s="420" t="s">
        <v>28</v>
      </c>
      <c r="E147" s="319" t="s">
        <v>572</v>
      </c>
      <c r="F147" s="311">
        <v>10769</v>
      </c>
      <c r="G147" s="311"/>
      <c r="H147" s="311"/>
      <c r="I147" s="418"/>
      <c r="J147" s="311"/>
      <c r="K147" s="311"/>
      <c r="L147" s="418"/>
      <c r="M147" s="454">
        <f t="shared" si="5"/>
        <v>10769</v>
      </c>
      <c r="N147" s="311"/>
      <c r="O147" s="311"/>
      <c r="P147" s="311"/>
      <c r="Q147" s="418"/>
      <c r="R147" s="311"/>
      <c r="S147" s="311"/>
      <c r="T147" s="418"/>
      <c r="U147" s="454">
        <f t="shared" si="6"/>
        <v>0</v>
      </c>
      <c r="V147" s="214"/>
      <c r="W147" s="311"/>
      <c r="X147" s="311"/>
      <c r="Y147" s="418"/>
      <c r="Z147" s="311"/>
      <c r="AA147" s="311"/>
      <c r="AB147" s="418"/>
      <c r="AC147" s="454">
        <f t="shared" si="7"/>
        <v>0</v>
      </c>
      <c r="AD147" s="311">
        <f t="shared" si="4"/>
        <v>10769</v>
      </c>
      <c r="AE147" s="433" t="s">
        <v>573</v>
      </c>
      <c r="AF147" s="204" t="s">
        <v>189</v>
      </c>
      <c r="AG147" s="212" t="s">
        <v>33</v>
      </c>
      <c r="AH147" s="206" t="s">
        <v>1842</v>
      </c>
      <c r="AI147" s="195" t="s">
        <v>1894</v>
      </c>
    </row>
    <row r="148" spans="1:35" s="207" customFormat="1" ht="51" customHeight="1">
      <c r="A148" s="208" t="s">
        <v>574</v>
      </c>
      <c r="B148" s="213" t="s">
        <v>575</v>
      </c>
      <c r="C148" s="420" t="s">
        <v>322</v>
      </c>
      <c r="D148" s="420" t="s">
        <v>28</v>
      </c>
      <c r="E148" s="319" t="s">
        <v>127</v>
      </c>
      <c r="F148" s="311">
        <f>85095.59+732.05+1290</f>
        <v>87117.64</v>
      </c>
      <c r="G148" s="311"/>
      <c r="H148" s="311"/>
      <c r="I148" s="418"/>
      <c r="J148" s="311"/>
      <c r="K148" s="311"/>
      <c r="L148" s="418"/>
      <c r="M148" s="454">
        <f t="shared" si="5"/>
        <v>87117.64</v>
      </c>
      <c r="N148" s="311">
        <v>80625</v>
      </c>
      <c r="O148" s="311"/>
      <c r="P148" s="311"/>
      <c r="Q148" s="418"/>
      <c r="R148" s="311"/>
      <c r="S148" s="311"/>
      <c r="T148" s="418"/>
      <c r="U148" s="454">
        <f t="shared" si="6"/>
        <v>80625</v>
      </c>
      <c r="V148" s="214"/>
      <c r="W148" s="311"/>
      <c r="X148" s="311"/>
      <c r="Y148" s="418"/>
      <c r="Z148" s="311"/>
      <c r="AA148" s="311"/>
      <c r="AB148" s="418"/>
      <c r="AC148" s="454">
        <f t="shared" si="7"/>
        <v>0</v>
      </c>
      <c r="AD148" s="311">
        <f t="shared" si="4"/>
        <v>167742.64</v>
      </c>
      <c r="AE148" s="433" t="s">
        <v>576</v>
      </c>
      <c r="AF148" s="204" t="s">
        <v>162</v>
      </c>
      <c r="AG148" s="212" t="s">
        <v>33</v>
      </c>
      <c r="AH148" s="206" t="s">
        <v>1842</v>
      </c>
      <c r="AI148" s="195" t="s">
        <v>1861</v>
      </c>
    </row>
    <row r="149" spans="1:35" s="207" customFormat="1" ht="51" customHeight="1">
      <c r="A149" s="208" t="s">
        <v>577</v>
      </c>
      <c r="B149" s="213" t="s">
        <v>578</v>
      </c>
      <c r="C149" s="420" t="s">
        <v>257</v>
      </c>
      <c r="D149" s="420" t="s">
        <v>28</v>
      </c>
      <c r="E149" s="196" t="s">
        <v>572</v>
      </c>
      <c r="F149" s="311">
        <v>12221</v>
      </c>
      <c r="G149" s="311"/>
      <c r="H149" s="311"/>
      <c r="I149" s="418"/>
      <c r="J149" s="311"/>
      <c r="K149" s="311"/>
      <c r="L149" s="418"/>
      <c r="M149" s="454">
        <f t="shared" si="5"/>
        <v>12221</v>
      </c>
      <c r="N149" s="311"/>
      <c r="O149" s="311"/>
      <c r="P149" s="311"/>
      <c r="Q149" s="418"/>
      <c r="R149" s="311"/>
      <c r="S149" s="311"/>
      <c r="T149" s="418"/>
      <c r="U149" s="454">
        <f t="shared" si="6"/>
        <v>0</v>
      </c>
      <c r="V149" s="214"/>
      <c r="W149" s="311"/>
      <c r="X149" s="311"/>
      <c r="Y149" s="418"/>
      <c r="Z149" s="311"/>
      <c r="AA149" s="311"/>
      <c r="AB149" s="418"/>
      <c r="AC149" s="454">
        <f t="shared" si="7"/>
        <v>0</v>
      </c>
      <c r="AD149" s="311">
        <f t="shared" si="4"/>
        <v>12221</v>
      </c>
      <c r="AE149" s="251" t="s">
        <v>579</v>
      </c>
      <c r="AF149" s="204" t="s">
        <v>189</v>
      </c>
      <c r="AG149" s="417" t="s">
        <v>33</v>
      </c>
      <c r="AH149" s="206" t="s">
        <v>1842</v>
      </c>
      <c r="AI149" s="195" t="s">
        <v>1895</v>
      </c>
    </row>
    <row r="150" spans="1:35" s="207" customFormat="1" ht="51">
      <c r="A150" s="208" t="s">
        <v>580</v>
      </c>
      <c r="B150" s="213" t="s">
        <v>581</v>
      </c>
      <c r="C150" s="420" t="s">
        <v>270</v>
      </c>
      <c r="D150" s="420" t="s">
        <v>28</v>
      </c>
      <c r="E150" s="196" t="s">
        <v>166</v>
      </c>
      <c r="F150" s="311">
        <f>1460+3680</f>
        <v>5140</v>
      </c>
      <c r="G150" s="311"/>
      <c r="H150" s="311"/>
      <c r="I150" s="418"/>
      <c r="J150" s="311"/>
      <c r="K150" s="311"/>
      <c r="L150" s="418"/>
      <c r="M150" s="454">
        <f t="shared" si="5"/>
        <v>5140</v>
      </c>
      <c r="N150" s="311"/>
      <c r="O150" s="311"/>
      <c r="P150" s="311"/>
      <c r="Q150" s="418"/>
      <c r="R150" s="311"/>
      <c r="S150" s="311"/>
      <c r="T150" s="418"/>
      <c r="U150" s="454">
        <f t="shared" si="6"/>
        <v>0</v>
      </c>
      <c r="V150" s="214"/>
      <c r="W150" s="311"/>
      <c r="X150" s="311"/>
      <c r="Y150" s="418"/>
      <c r="Z150" s="311"/>
      <c r="AA150" s="311"/>
      <c r="AB150" s="418"/>
      <c r="AC150" s="454">
        <f t="shared" si="7"/>
        <v>0</v>
      </c>
      <c r="AD150" s="311">
        <f t="shared" si="4"/>
        <v>5140</v>
      </c>
      <c r="AE150" s="213" t="s">
        <v>582</v>
      </c>
      <c r="AF150" s="204" t="s">
        <v>189</v>
      </c>
      <c r="AG150" s="417" t="s">
        <v>478</v>
      </c>
      <c r="AH150" s="206" t="s">
        <v>1842</v>
      </c>
      <c r="AI150" s="206" t="s">
        <v>1896</v>
      </c>
    </row>
    <row r="151" spans="1:35" s="207" customFormat="1" ht="51" customHeight="1">
      <c r="A151" s="208" t="s">
        <v>583</v>
      </c>
      <c r="B151" s="213" t="s">
        <v>584</v>
      </c>
      <c r="C151" s="420" t="s">
        <v>270</v>
      </c>
      <c r="D151" s="420" t="s">
        <v>28</v>
      </c>
      <c r="E151" s="196" t="s">
        <v>166</v>
      </c>
      <c r="F151" s="311">
        <v>16621</v>
      </c>
      <c r="G151" s="311"/>
      <c r="H151" s="311"/>
      <c r="I151" s="418"/>
      <c r="J151" s="311"/>
      <c r="K151" s="311"/>
      <c r="L151" s="418"/>
      <c r="M151" s="454">
        <f t="shared" si="5"/>
        <v>16621</v>
      </c>
      <c r="N151" s="311"/>
      <c r="O151" s="311"/>
      <c r="P151" s="311"/>
      <c r="Q151" s="418"/>
      <c r="R151" s="311"/>
      <c r="S151" s="311"/>
      <c r="T151" s="418"/>
      <c r="U151" s="454">
        <f t="shared" si="6"/>
        <v>0</v>
      </c>
      <c r="V151" s="214"/>
      <c r="W151" s="311"/>
      <c r="X151" s="311"/>
      <c r="Y151" s="418"/>
      <c r="Z151" s="311"/>
      <c r="AA151" s="311"/>
      <c r="AB151" s="418"/>
      <c r="AC151" s="454">
        <f t="shared" si="7"/>
        <v>0</v>
      </c>
      <c r="AD151" s="311">
        <f t="shared" si="4"/>
        <v>16621</v>
      </c>
      <c r="AE151" s="251" t="s">
        <v>584</v>
      </c>
      <c r="AF151" s="204" t="s">
        <v>189</v>
      </c>
      <c r="AG151" s="417" t="s">
        <v>585</v>
      </c>
      <c r="AH151" s="206" t="s">
        <v>1842</v>
      </c>
      <c r="AI151" s="206"/>
    </row>
    <row r="152" spans="1:35" s="207" customFormat="1" ht="51" customHeight="1">
      <c r="A152" s="208" t="s">
        <v>586</v>
      </c>
      <c r="B152" s="213" t="s">
        <v>2086</v>
      </c>
      <c r="C152" s="420" t="s">
        <v>272</v>
      </c>
      <c r="D152" s="420" t="s">
        <v>28</v>
      </c>
      <c r="E152" s="196" t="s">
        <v>285</v>
      </c>
      <c r="F152" s="311">
        <v>2303</v>
      </c>
      <c r="G152" s="311"/>
      <c r="H152" s="311"/>
      <c r="I152" s="418"/>
      <c r="J152" s="311"/>
      <c r="K152" s="311"/>
      <c r="L152" s="418"/>
      <c r="M152" s="454">
        <f t="shared" si="5"/>
        <v>2303</v>
      </c>
      <c r="N152" s="311"/>
      <c r="O152" s="311"/>
      <c r="P152" s="311"/>
      <c r="Q152" s="418"/>
      <c r="R152" s="311"/>
      <c r="S152" s="311"/>
      <c r="T152" s="418"/>
      <c r="U152" s="454">
        <f t="shared" si="6"/>
        <v>0</v>
      </c>
      <c r="V152" s="214"/>
      <c r="W152" s="311"/>
      <c r="X152" s="311"/>
      <c r="Y152" s="418"/>
      <c r="Z152" s="311"/>
      <c r="AA152" s="311"/>
      <c r="AB152" s="418"/>
      <c r="AC152" s="454">
        <f t="shared" si="7"/>
        <v>0</v>
      </c>
      <c r="AD152" s="311">
        <f t="shared" si="4"/>
        <v>2303</v>
      </c>
      <c r="AE152" s="213" t="s">
        <v>2087</v>
      </c>
      <c r="AF152" s="204" t="s">
        <v>189</v>
      </c>
      <c r="AG152" s="417" t="s">
        <v>587</v>
      </c>
      <c r="AH152" s="206" t="s">
        <v>1842</v>
      </c>
      <c r="AI152" s="206" t="s">
        <v>1897</v>
      </c>
    </row>
    <row r="153" spans="1:35" s="207" customFormat="1" ht="51" customHeight="1">
      <c r="A153" s="208" t="s">
        <v>588</v>
      </c>
      <c r="B153" s="213" t="s">
        <v>589</v>
      </c>
      <c r="C153" s="420" t="s">
        <v>272</v>
      </c>
      <c r="D153" s="420" t="s">
        <v>28</v>
      </c>
      <c r="E153" s="196" t="s">
        <v>285</v>
      </c>
      <c r="F153" s="311">
        <v>1700</v>
      </c>
      <c r="G153" s="311"/>
      <c r="H153" s="311"/>
      <c r="I153" s="418"/>
      <c r="J153" s="311"/>
      <c r="K153" s="311"/>
      <c r="L153" s="418"/>
      <c r="M153" s="454">
        <f t="shared" si="5"/>
        <v>1700</v>
      </c>
      <c r="N153" s="311"/>
      <c r="O153" s="311"/>
      <c r="P153" s="311"/>
      <c r="Q153" s="418"/>
      <c r="R153" s="311"/>
      <c r="S153" s="311"/>
      <c r="T153" s="418"/>
      <c r="U153" s="454">
        <f t="shared" si="6"/>
        <v>0</v>
      </c>
      <c r="V153" s="214"/>
      <c r="W153" s="311"/>
      <c r="X153" s="311"/>
      <c r="Y153" s="418"/>
      <c r="Z153" s="311"/>
      <c r="AA153" s="311"/>
      <c r="AB153" s="418"/>
      <c r="AC153" s="454">
        <f t="shared" si="7"/>
        <v>0</v>
      </c>
      <c r="AD153" s="311">
        <f t="shared" si="4"/>
        <v>1700</v>
      </c>
      <c r="AE153" s="213" t="s">
        <v>590</v>
      </c>
      <c r="AF153" s="204" t="s">
        <v>591</v>
      </c>
      <c r="AG153" s="417" t="s">
        <v>592</v>
      </c>
      <c r="AH153" s="206" t="s">
        <v>1844</v>
      </c>
      <c r="AI153" s="195"/>
    </row>
    <row r="154" spans="1:35" s="207" customFormat="1" ht="75.75" customHeight="1">
      <c r="A154" s="208" t="s">
        <v>593</v>
      </c>
      <c r="B154" s="213" t="s">
        <v>594</v>
      </c>
      <c r="C154" s="420" t="s">
        <v>595</v>
      </c>
      <c r="D154" s="420" t="s">
        <v>38</v>
      </c>
      <c r="E154" s="196" t="s">
        <v>290</v>
      </c>
      <c r="F154" s="311"/>
      <c r="G154" s="311"/>
      <c r="H154" s="311"/>
      <c r="I154" s="418"/>
      <c r="J154" s="311"/>
      <c r="K154" s="311"/>
      <c r="L154" s="418"/>
      <c r="M154" s="454">
        <f t="shared" si="5"/>
        <v>0</v>
      </c>
      <c r="N154" s="311"/>
      <c r="O154" s="311"/>
      <c r="P154" s="311"/>
      <c r="Q154" s="418"/>
      <c r="R154" s="311"/>
      <c r="S154" s="311"/>
      <c r="T154" s="418"/>
      <c r="U154" s="454">
        <f t="shared" si="6"/>
        <v>0</v>
      </c>
      <c r="V154" s="214">
        <v>100000</v>
      </c>
      <c r="W154" s="311"/>
      <c r="X154" s="311"/>
      <c r="Y154" s="418"/>
      <c r="Z154" s="311"/>
      <c r="AA154" s="311"/>
      <c r="AB154" s="418"/>
      <c r="AC154" s="454">
        <f t="shared" si="7"/>
        <v>100000</v>
      </c>
      <c r="AD154" s="311">
        <f aca="true" t="shared" si="8" ref="AD154:AD177">AC154+U154+M154</f>
        <v>100000</v>
      </c>
      <c r="AE154" s="213" t="s">
        <v>596</v>
      </c>
      <c r="AF154" s="204" t="s">
        <v>57</v>
      </c>
      <c r="AG154" s="417" t="s">
        <v>597</v>
      </c>
      <c r="AH154" s="206" t="s">
        <v>1848</v>
      </c>
      <c r="AI154" s="420" t="s">
        <v>2025</v>
      </c>
    </row>
    <row r="155" spans="1:35" s="207" customFormat="1" ht="94.5" customHeight="1">
      <c r="A155" s="208" t="s">
        <v>598</v>
      </c>
      <c r="B155" s="213" t="s">
        <v>599</v>
      </c>
      <c r="C155" s="420" t="s">
        <v>299</v>
      </c>
      <c r="D155" s="420" t="s">
        <v>38</v>
      </c>
      <c r="E155" s="196" t="s">
        <v>393</v>
      </c>
      <c r="F155" s="311"/>
      <c r="G155" s="311"/>
      <c r="H155" s="311"/>
      <c r="I155" s="418"/>
      <c r="J155" s="311"/>
      <c r="K155" s="311"/>
      <c r="L155" s="418"/>
      <c r="M155" s="454">
        <f aca="true" t="shared" si="9" ref="M155:M160">F155+G155+H155+J155+K155</f>
        <v>0</v>
      </c>
      <c r="N155" s="214">
        <v>62000</v>
      </c>
      <c r="O155" s="311"/>
      <c r="P155" s="311"/>
      <c r="Q155" s="418"/>
      <c r="R155" s="311"/>
      <c r="S155" s="311"/>
      <c r="T155" s="418"/>
      <c r="U155" s="454">
        <f aca="true" t="shared" si="10" ref="U155:U160">N155+O155+P155+R155+S155</f>
        <v>62000</v>
      </c>
      <c r="V155" s="214"/>
      <c r="W155" s="311"/>
      <c r="X155" s="311"/>
      <c r="Y155" s="418"/>
      <c r="Z155" s="311"/>
      <c r="AA155" s="311"/>
      <c r="AB155" s="418"/>
      <c r="AC155" s="454">
        <f aca="true" t="shared" si="11" ref="AC155:AC160">V155+W155+X155+Z155+AA155</f>
        <v>0</v>
      </c>
      <c r="AD155" s="311">
        <f t="shared" si="8"/>
        <v>62000</v>
      </c>
      <c r="AE155" s="213" t="s">
        <v>600</v>
      </c>
      <c r="AF155" s="204" t="s">
        <v>162</v>
      </c>
      <c r="AG155" s="195" t="s">
        <v>535</v>
      </c>
      <c r="AH155" s="206" t="s">
        <v>1842</v>
      </c>
      <c r="AI155" s="206" t="s">
        <v>1898</v>
      </c>
    </row>
    <row r="156" spans="1:35" s="207" customFormat="1" ht="88.5" customHeight="1">
      <c r="A156" s="208" t="s">
        <v>601</v>
      </c>
      <c r="B156" s="213" t="s">
        <v>602</v>
      </c>
      <c r="C156" s="420" t="s">
        <v>299</v>
      </c>
      <c r="D156" s="420" t="s">
        <v>38</v>
      </c>
      <c r="E156" s="196" t="s">
        <v>603</v>
      </c>
      <c r="F156" s="311"/>
      <c r="G156" s="311"/>
      <c r="H156" s="311"/>
      <c r="I156" s="418"/>
      <c r="J156" s="311"/>
      <c r="K156" s="311"/>
      <c r="L156" s="418"/>
      <c r="M156" s="454">
        <f t="shared" si="9"/>
        <v>0</v>
      </c>
      <c r="N156" s="214">
        <v>50000</v>
      </c>
      <c r="O156" s="311"/>
      <c r="P156" s="311"/>
      <c r="Q156" s="418"/>
      <c r="R156" s="311"/>
      <c r="S156" s="311"/>
      <c r="T156" s="418"/>
      <c r="U156" s="454">
        <f t="shared" si="10"/>
        <v>50000</v>
      </c>
      <c r="V156" s="214">
        <v>50000</v>
      </c>
      <c r="W156" s="311"/>
      <c r="X156" s="311"/>
      <c r="Y156" s="418"/>
      <c r="Z156" s="311"/>
      <c r="AA156" s="311"/>
      <c r="AB156" s="418"/>
      <c r="AC156" s="454">
        <f t="shared" si="11"/>
        <v>50000</v>
      </c>
      <c r="AD156" s="311">
        <f t="shared" si="8"/>
        <v>100000</v>
      </c>
      <c r="AE156" s="213" t="s">
        <v>604</v>
      </c>
      <c r="AF156" s="204" t="s">
        <v>57</v>
      </c>
      <c r="AG156" s="195" t="s">
        <v>535</v>
      </c>
      <c r="AH156" s="206" t="s">
        <v>1848</v>
      </c>
      <c r="AI156" s="195" t="s">
        <v>1899</v>
      </c>
    </row>
    <row r="157" spans="1:35" s="207" customFormat="1" ht="88.5" customHeight="1">
      <c r="A157" s="208" t="s">
        <v>605</v>
      </c>
      <c r="B157" s="213" t="s">
        <v>606</v>
      </c>
      <c r="C157" s="420" t="s">
        <v>299</v>
      </c>
      <c r="D157" s="420" t="s">
        <v>38</v>
      </c>
      <c r="E157" s="196" t="s">
        <v>603</v>
      </c>
      <c r="F157" s="311"/>
      <c r="G157" s="311"/>
      <c r="H157" s="311"/>
      <c r="I157" s="418"/>
      <c r="J157" s="311"/>
      <c r="K157" s="311"/>
      <c r="L157" s="418"/>
      <c r="M157" s="454">
        <f t="shared" si="9"/>
        <v>0</v>
      </c>
      <c r="N157" s="214">
        <v>25000</v>
      </c>
      <c r="O157" s="311"/>
      <c r="P157" s="311"/>
      <c r="Q157" s="418"/>
      <c r="R157" s="311"/>
      <c r="S157" s="311"/>
      <c r="T157" s="418"/>
      <c r="U157" s="454">
        <f t="shared" si="10"/>
        <v>25000</v>
      </c>
      <c r="V157" s="214"/>
      <c r="W157" s="311"/>
      <c r="X157" s="311"/>
      <c r="Y157" s="418"/>
      <c r="Z157" s="311"/>
      <c r="AA157" s="311"/>
      <c r="AB157" s="418"/>
      <c r="AC157" s="454">
        <f t="shared" si="11"/>
        <v>0</v>
      </c>
      <c r="AD157" s="311">
        <f t="shared" si="8"/>
        <v>25000</v>
      </c>
      <c r="AE157" s="213" t="s">
        <v>607</v>
      </c>
      <c r="AF157" s="204" t="s">
        <v>162</v>
      </c>
      <c r="AG157" s="195" t="s">
        <v>535</v>
      </c>
      <c r="AH157" s="206" t="s">
        <v>1844</v>
      </c>
      <c r="AI157" s="195"/>
    </row>
    <row r="158" spans="1:35" s="207" customFormat="1" ht="88.5" customHeight="1">
      <c r="A158" s="208" t="s">
        <v>608</v>
      </c>
      <c r="B158" s="213" t="s">
        <v>609</v>
      </c>
      <c r="C158" s="420" t="s">
        <v>299</v>
      </c>
      <c r="D158" s="420" t="s">
        <v>38</v>
      </c>
      <c r="E158" s="196" t="s">
        <v>603</v>
      </c>
      <c r="F158" s="311"/>
      <c r="G158" s="311"/>
      <c r="H158" s="311"/>
      <c r="I158" s="418"/>
      <c r="J158" s="311"/>
      <c r="K158" s="311"/>
      <c r="L158" s="418"/>
      <c r="M158" s="454">
        <f t="shared" si="9"/>
        <v>0</v>
      </c>
      <c r="N158" s="311"/>
      <c r="O158" s="311"/>
      <c r="P158" s="311"/>
      <c r="Q158" s="418"/>
      <c r="R158" s="311"/>
      <c r="S158" s="311"/>
      <c r="T158" s="418"/>
      <c r="U158" s="454">
        <f t="shared" si="10"/>
        <v>0</v>
      </c>
      <c r="V158" s="214">
        <v>25000</v>
      </c>
      <c r="W158" s="311"/>
      <c r="X158" s="311"/>
      <c r="Y158" s="418"/>
      <c r="Z158" s="311"/>
      <c r="AA158" s="311"/>
      <c r="AB158" s="418"/>
      <c r="AC158" s="454">
        <f t="shared" si="11"/>
        <v>25000</v>
      </c>
      <c r="AD158" s="311">
        <f t="shared" si="8"/>
        <v>25000</v>
      </c>
      <c r="AE158" s="213" t="s">
        <v>610</v>
      </c>
      <c r="AF158" s="204" t="s">
        <v>217</v>
      </c>
      <c r="AG158" s="195" t="s">
        <v>535</v>
      </c>
      <c r="AH158" s="206"/>
      <c r="AI158" s="195"/>
    </row>
    <row r="159" spans="1:35" s="207" customFormat="1" ht="88.5" customHeight="1">
      <c r="A159" s="208" t="s">
        <v>611</v>
      </c>
      <c r="B159" s="213" t="s">
        <v>612</v>
      </c>
      <c r="C159" s="420" t="s">
        <v>299</v>
      </c>
      <c r="D159" s="420" t="s">
        <v>38</v>
      </c>
      <c r="E159" s="196" t="s">
        <v>603</v>
      </c>
      <c r="F159" s="311"/>
      <c r="G159" s="311"/>
      <c r="H159" s="311"/>
      <c r="I159" s="418"/>
      <c r="J159" s="311"/>
      <c r="K159" s="311"/>
      <c r="L159" s="418"/>
      <c r="M159" s="454">
        <f t="shared" si="9"/>
        <v>0</v>
      </c>
      <c r="N159" s="311"/>
      <c r="O159" s="311"/>
      <c r="P159" s="311"/>
      <c r="Q159" s="418"/>
      <c r="R159" s="311"/>
      <c r="S159" s="311"/>
      <c r="T159" s="418"/>
      <c r="U159" s="454">
        <f t="shared" si="10"/>
        <v>0</v>
      </c>
      <c r="V159" s="214">
        <v>50000</v>
      </c>
      <c r="W159" s="311"/>
      <c r="X159" s="311"/>
      <c r="Y159" s="418"/>
      <c r="Z159" s="311"/>
      <c r="AA159" s="311"/>
      <c r="AB159" s="418"/>
      <c r="AC159" s="454">
        <f t="shared" si="11"/>
        <v>50000</v>
      </c>
      <c r="AD159" s="311">
        <f t="shared" si="8"/>
        <v>50000</v>
      </c>
      <c r="AE159" s="213" t="s">
        <v>613</v>
      </c>
      <c r="AF159" s="204" t="s">
        <v>217</v>
      </c>
      <c r="AG159" s="195" t="s">
        <v>535</v>
      </c>
      <c r="AH159" s="206"/>
      <c r="AI159" s="195"/>
    </row>
    <row r="160" spans="1:35" s="207" customFormat="1" ht="88.5" customHeight="1">
      <c r="A160" s="208" t="s">
        <v>614</v>
      </c>
      <c r="B160" s="213" t="s">
        <v>615</v>
      </c>
      <c r="C160" s="420" t="s">
        <v>299</v>
      </c>
      <c r="D160" s="420" t="s">
        <v>38</v>
      </c>
      <c r="E160" s="196" t="s">
        <v>603</v>
      </c>
      <c r="F160" s="311"/>
      <c r="G160" s="311"/>
      <c r="H160" s="311"/>
      <c r="I160" s="418"/>
      <c r="J160" s="311"/>
      <c r="K160" s="311"/>
      <c r="L160" s="418"/>
      <c r="M160" s="454">
        <f t="shared" si="9"/>
        <v>0</v>
      </c>
      <c r="N160" s="311">
        <v>0</v>
      </c>
      <c r="O160" s="311"/>
      <c r="P160" s="311"/>
      <c r="Q160" s="418"/>
      <c r="R160" s="311"/>
      <c r="S160" s="311"/>
      <c r="T160" s="418"/>
      <c r="U160" s="454">
        <f t="shared" si="10"/>
        <v>0</v>
      </c>
      <c r="V160" s="214">
        <v>50000</v>
      </c>
      <c r="W160" s="311"/>
      <c r="X160" s="311"/>
      <c r="Y160" s="418"/>
      <c r="Z160" s="311"/>
      <c r="AA160" s="311"/>
      <c r="AB160" s="418"/>
      <c r="AC160" s="454">
        <f t="shared" si="11"/>
        <v>50000</v>
      </c>
      <c r="AD160" s="311">
        <f t="shared" si="8"/>
        <v>50000</v>
      </c>
      <c r="AE160" s="213" t="s">
        <v>615</v>
      </c>
      <c r="AF160" s="204" t="s">
        <v>57</v>
      </c>
      <c r="AG160" s="195" t="s">
        <v>535</v>
      </c>
      <c r="AH160" s="206" t="s">
        <v>1848</v>
      </c>
      <c r="AI160" s="195" t="s">
        <v>1900</v>
      </c>
    </row>
    <row r="161" spans="1:35" s="207" customFormat="1" ht="21.75" customHeight="1">
      <c r="A161" s="208" t="s">
        <v>616</v>
      </c>
      <c r="B161" s="560" t="s">
        <v>1704</v>
      </c>
      <c r="C161" s="561"/>
      <c r="D161" s="561"/>
      <c r="E161" s="561"/>
      <c r="F161" s="561"/>
      <c r="G161" s="561"/>
      <c r="H161" s="561"/>
      <c r="I161" s="561"/>
      <c r="J161" s="561"/>
      <c r="K161" s="561"/>
      <c r="L161" s="561"/>
      <c r="M161" s="561"/>
      <c r="N161" s="561"/>
      <c r="O161" s="561"/>
      <c r="P161" s="561"/>
      <c r="Q161" s="561"/>
      <c r="R161" s="561"/>
      <c r="S161" s="561"/>
      <c r="T161" s="561"/>
      <c r="U161" s="561"/>
      <c r="V161" s="561"/>
      <c r="W161" s="561"/>
      <c r="X161" s="561"/>
      <c r="Y161" s="561"/>
      <c r="Z161" s="561"/>
      <c r="AA161" s="561"/>
      <c r="AB161" s="561"/>
      <c r="AC161" s="561"/>
      <c r="AD161" s="561"/>
      <c r="AE161" s="561"/>
      <c r="AF161" s="561"/>
      <c r="AG161" s="562"/>
      <c r="AH161" s="206"/>
      <c r="AI161" s="195"/>
    </row>
    <row r="162" spans="1:35" s="207" customFormat="1" ht="63.75">
      <c r="A162" s="208" t="s">
        <v>618</v>
      </c>
      <c r="B162" s="257" t="s">
        <v>619</v>
      </c>
      <c r="C162" s="420" t="s">
        <v>179</v>
      </c>
      <c r="D162" s="420" t="s">
        <v>28</v>
      </c>
      <c r="E162" s="196" t="s">
        <v>514</v>
      </c>
      <c r="F162" s="311">
        <f>3803+1097</f>
        <v>4900</v>
      </c>
      <c r="G162" s="311"/>
      <c r="H162" s="311"/>
      <c r="I162" s="418"/>
      <c r="J162" s="311"/>
      <c r="K162" s="311"/>
      <c r="L162" s="418"/>
      <c r="M162" s="454">
        <f>F162+G162+H162+J162+K162</f>
        <v>4900</v>
      </c>
      <c r="N162" s="311"/>
      <c r="O162" s="311"/>
      <c r="P162" s="311"/>
      <c r="Q162" s="418"/>
      <c r="R162" s="311"/>
      <c r="S162" s="311"/>
      <c r="T162" s="418"/>
      <c r="U162" s="454">
        <f>N162+O162+P162+R162+S162</f>
        <v>0</v>
      </c>
      <c r="V162" s="311"/>
      <c r="W162" s="311"/>
      <c r="X162" s="311"/>
      <c r="Y162" s="418"/>
      <c r="Z162" s="311"/>
      <c r="AA162" s="311"/>
      <c r="AB162" s="418"/>
      <c r="AC162" s="454">
        <f>V162+W162+X162+Z162+AA162</f>
        <v>0</v>
      </c>
      <c r="AD162" s="311">
        <f t="shared" si="8"/>
        <v>4900</v>
      </c>
      <c r="AE162" s="257" t="s">
        <v>620</v>
      </c>
      <c r="AF162" s="204" t="s">
        <v>189</v>
      </c>
      <c r="AG162" s="195" t="s">
        <v>617</v>
      </c>
      <c r="AH162" s="206" t="s">
        <v>1842</v>
      </c>
      <c r="AI162" s="481">
        <v>4900</v>
      </c>
    </row>
    <row r="163" spans="1:35" s="207" customFormat="1" ht="20.25" customHeight="1">
      <c r="A163" s="208" t="s">
        <v>621</v>
      </c>
      <c r="B163" s="560" t="s">
        <v>1704</v>
      </c>
      <c r="C163" s="561"/>
      <c r="D163" s="561"/>
      <c r="E163" s="561"/>
      <c r="F163" s="561"/>
      <c r="G163" s="561"/>
      <c r="H163" s="561"/>
      <c r="I163" s="561"/>
      <c r="J163" s="561"/>
      <c r="K163" s="561"/>
      <c r="L163" s="561"/>
      <c r="M163" s="561"/>
      <c r="N163" s="561"/>
      <c r="O163" s="561"/>
      <c r="P163" s="561"/>
      <c r="Q163" s="561"/>
      <c r="R163" s="561"/>
      <c r="S163" s="561"/>
      <c r="T163" s="561"/>
      <c r="U163" s="561"/>
      <c r="V163" s="561"/>
      <c r="W163" s="561"/>
      <c r="X163" s="561"/>
      <c r="Y163" s="561"/>
      <c r="Z163" s="561"/>
      <c r="AA163" s="561"/>
      <c r="AB163" s="561"/>
      <c r="AC163" s="561"/>
      <c r="AD163" s="561"/>
      <c r="AE163" s="561"/>
      <c r="AF163" s="561"/>
      <c r="AG163" s="562"/>
      <c r="AH163" s="206"/>
      <c r="AI163" s="206"/>
    </row>
    <row r="164" spans="1:35" s="207" customFormat="1" ht="63.75">
      <c r="A164" s="208" t="s">
        <v>622</v>
      </c>
      <c r="B164" s="244" t="s">
        <v>623</v>
      </c>
      <c r="C164" s="420" t="s">
        <v>179</v>
      </c>
      <c r="D164" s="420" t="s">
        <v>28</v>
      </c>
      <c r="E164" s="196" t="s">
        <v>514</v>
      </c>
      <c r="F164" s="311">
        <v>30700</v>
      </c>
      <c r="G164" s="311"/>
      <c r="H164" s="311"/>
      <c r="I164" s="418"/>
      <c r="J164" s="311"/>
      <c r="K164" s="311"/>
      <c r="L164" s="418"/>
      <c r="M164" s="454">
        <f>F164+G164+H164+J164+K164</f>
        <v>30700</v>
      </c>
      <c r="N164" s="311"/>
      <c r="O164" s="311"/>
      <c r="P164" s="311"/>
      <c r="Q164" s="418"/>
      <c r="R164" s="311"/>
      <c r="S164" s="311"/>
      <c r="T164" s="418"/>
      <c r="U164" s="454">
        <f aca="true" t="shared" si="12" ref="U164:U169">N164+O164+P164+R164+S164</f>
        <v>0</v>
      </c>
      <c r="V164" s="311"/>
      <c r="W164" s="311"/>
      <c r="X164" s="311"/>
      <c r="Y164" s="418"/>
      <c r="Z164" s="311"/>
      <c r="AA164" s="311"/>
      <c r="AB164" s="418"/>
      <c r="AC164" s="454">
        <f aca="true" t="shared" si="13" ref="AC164:AC169">V164+W164+X164+Z164+AA164</f>
        <v>0</v>
      </c>
      <c r="AD164" s="311">
        <f t="shared" si="8"/>
        <v>30700</v>
      </c>
      <c r="AE164" s="244" t="s">
        <v>624</v>
      </c>
      <c r="AF164" s="204" t="s">
        <v>189</v>
      </c>
      <c r="AG164" s="195" t="s">
        <v>617</v>
      </c>
      <c r="AH164" s="206" t="s">
        <v>1842</v>
      </c>
      <c r="AI164" s="481">
        <v>30700</v>
      </c>
    </row>
    <row r="165" spans="1:35" s="207" customFormat="1" ht="55.5" customHeight="1">
      <c r="A165" s="208" t="s">
        <v>625</v>
      </c>
      <c r="B165" s="256" t="s">
        <v>626</v>
      </c>
      <c r="C165" s="420" t="s">
        <v>179</v>
      </c>
      <c r="D165" s="420" t="s">
        <v>28</v>
      </c>
      <c r="E165" s="196" t="s">
        <v>514</v>
      </c>
      <c r="F165" s="311">
        <v>1400</v>
      </c>
      <c r="G165" s="311"/>
      <c r="H165" s="311"/>
      <c r="I165" s="418"/>
      <c r="J165" s="311"/>
      <c r="K165" s="311"/>
      <c r="L165" s="418"/>
      <c r="M165" s="454">
        <f aca="true" t="shared" si="14" ref="M165:M174">F165+G165+H165+J165+K165</f>
        <v>1400</v>
      </c>
      <c r="N165" s="311"/>
      <c r="O165" s="311"/>
      <c r="P165" s="311"/>
      <c r="Q165" s="418"/>
      <c r="R165" s="311"/>
      <c r="S165" s="311"/>
      <c r="T165" s="418"/>
      <c r="U165" s="454">
        <f t="shared" si="12"/>
        <v>0</v>
      </c>
      <c r="V165" s="311"/>
      <c r="W165" s="311"/>
      <c r="X165" s="311"/>
      <c r="Y165" s="418"/>
      <c r="Z165" s="311"/>
      <c r="AA165" s="311"/>
      <c r="AB165" s="418"/>
      <c r="AC165" s="454">
        <f t="shared" si="13"/>
        <v>0</v>
      </c>
      <c r="AD165" s="311">
        <f t="shared" si="8"/>
        <v>1400</v>
      </c>
      <c r="AE165" s="256" t="s">
        <v>627</v>
      </c>
      <c r="AF165" s="204" t="s">
        <v>189</v>
      </c>
      <c r="AG165" s="195" t="s">
        <v>617</v>
      </c>
      <c r="AH165" s="206" t="s">
        <v>1842</v>
      </c>
      <c r="AI165" s="481">
        <v>1400</v>
      </c>
    </row>
    <row r="166" spans="1:35" s="207" customFormat="1" ht="63.75">
      <c r="A166" s="208" t="s">
        <v>628</v>
      </c>
      <c r="B166" s="258" t="s">
        <v>629</v>
      </c>
      <c r="C166" s="420" t="s">
        <v>179</v>
      </c>
      <c r="D166" s="420" t="s">
        <v>28</v>
      </c>
      <c r="E166" s="196" t="s">
        <v>514</v>
      </c>
      <c r="F166" s="311">
        <f>4500+3400</f>
        <v>7900</v>
      </c>
      <c r="G166" s="311"/>
      <c r="H166" s="311"/>
      <c r="I166" s="418"/>
      <c r="J166" s="311"/>
      <c r="K166" s="311"/>
      <c r="L166" s="418"/>
      <c r="M166" s="454">
        <f t="shared" si="14"/>
        <v>7900</v>
      </c>
      <c r="N166" s="311"/>
      <c r="O166" s="311"/>
      <c r="P166" s="311"/>
      <c r="Q166" s="418"/>
      <c r="R166" s="311"/>
      <c r="S166" s="311"/>
      <c r="T166" s="418"/>
      <c r="U166" s="454">
        <f t="shared" si="12"/>
        <v>0</v>
      </c>
      <c r="V166" s="311"/>
      <c r="W166" s="311"/>
      <c r="X166" s="311"/>
      <c r="Y166" s="418"/>
      <c r="Z166" s="311"/>
      <c r="AA166" s="311"/>
      <c r="AB166" s="418"/>
      <c r="AC166" s="454">
        <f t="shared" si="13"/>
        <v>0</v>
      </c>
      <c r="AD166" s="311">
        <f t="shared" si="8"/>
        <v>7900</v>
      </c>
      <c r="AE166" s="258" t="s">
        <v>630</v>
      </c>
      <c r="AF166" s="204" t="s">
        <v>189</v>
      </c>
      <c r="AG166" s="195" t="s">
        <v>617</v>
      </c>
      <c r="AH166" s="206" t="s">
        <v>1842</v>
      </c>
      <c r="AI166" s="481">
        <v>7900</v>
      </c>
    </row>
    <row r="167" spans="1:35" s="207" customFormat="1" ht="63.75">
      <c r="A167" s="208" t="s">
        <v>631</v>
      </c>
      <c r="B167" s="259" t="s">
        <v>632</v>
      </c>
      <c r="C167" s="420" t="s">
        <v>179</v>
      </c>
      <c r="D167" s="420" t="s">
        <v>28</v>
      </c>
      <c r="E167" s="196" t="s">
        <v>514</v>
      </c>
      <c r="F167" s="311">
        <f>1200+1000</f>
        <v>2200</v>
      </c>
      <c r="G167" s="311"/>
      <c r="H167" s="311"/>
      <c r="I167" s="418"/>
      <c r="J167" s="311"/>
      <c r="K167" s="311"/>
      <c r="L167" s="418"/>
      <c r="M167" s="454">
        <f t="shared" si="14"/>
        <v>2200</v>
      </c>
      <c r="N167" s="311"/>
      <c r="O167" s="311"/>
      <c r="P167" s="311"/>
      <c r="Q167" s="418"/>
      <c r="R167" s="311"/>
      <c r="S167" s="311"/>
      <c r="T167" s="418"/>
      <c r="U167" s="454">
        <f t="shared" si="12"/>
        <v>0</v>
      </c>
      <c r="V167" s="311"/>
      <c r="W167" s="311"/>
      <c r="X167" s="311"/>
      <c r="Y167" s="418"/>
      <c r="Z167" s="311"/>
      <c r="AA167" s="311"/>
      <c r="AB167" s="418"/>
      <c r="AC167" s="454">
        <f t="shared" si="13"/>
        <v>0</v>
      </c>
      <c r="AD167" s="311">
        <f t="shared" si="8"/>
        <v>2200</v>
      </c>
      <c r="AE167" s="259" t="s">
        <v>633</v>
      </c>
      <c r="AF167" s="204" t="s">
        <v>189</v>
      </c>
      <c r="AG167" s="195" t="s">
        <v>617</v>
      </c>
      <c r="AH167" s="206" t="s">
        <v>1842</v>
      </c>
      <c r="AI167" s="481">
        <v>2200</v>
      </c>
    </row>
    <row r="168" spans="1:35" s="207" customFormat="1" ht="60" customHeight="1">
      <c r="A168" s="208" t="s">
        <v>634</v>
      </c>
      <c r="B168" s="213" t="s">
        <v>635</v>
      </c>
      <c r="C168" s="420" t="s">
        <v>179</v>
      </c>
      <c r="D168" s="420" t="s">
        <v>28</v>
      </c>
      <c r="E168" s="196" t="s">
        <v>636</v>
      </c>
      <c r="F168" s="311">
        <v>0</v>
      </c>
      <c r="G168" s="311"/>
      <c r="H168" s="311"/>
      <c r="I168" s="418"/>
      <c r="J168" s="311"/>
      <c r="K168" s="311"/>
      <c r="L168" s="418"/>
      <c r="M168" s="454">
        <f t="shared" si="14"/>
        <v>0</v>
      </c>
      <c r="N168" s="311">
        <v>60000</v>
      </c>
      <c r="O168" s="311"/>
      <c r="P168" s="311"/>
      <c r="Q168" s="418"/>
      <c r="R168" s="311"/>
      <c r="S168" s="311"/>
      <c r="T168" s="418"/>
      <c r="U168" s="454">
        <f t="shared" si="12"/>
        <v>60000</v>
      </c>
      <c r="V168" s="311"/>
      <c r="W168" s="311"/>
      <c r="X168" s="311"/>
      <c r="Y168" s="418"/>
      <c r="Z168" s="311"/>
      <c r="AA168" s="311"/>
      <c r="AB168" s="418"/>
      <c r="AC168" s="454">
        <f t="shared" si="13"/>
        <v>0</v>
      </c>
      <c r="AD168" s="311">
        <f t="shared" si="8"/>
        <v>60000</v>
      </c>
      <c r="AE168" s="213" t="s">
        <v>637</v>
      </c>
      <c r="AF168" s="204" t="s">
        <v>189</v>
      </c>
      <c r="AG168" s="195" t="s">
        <v>33</v>
      </c>
      <c r="AH168" s="206" t="s">
        <v>1848</v>
      </c>
      <c r="AI168" s="206" t="s">
        <v>1901</v>
      </c>
    </row>
    <row r="169" spans="1:35" s="207" customFormat="1" ht="60" customHeight="1">
      <c r="A169" s="208" t="s">
        <v>638</v>
      </c>
      <c r="B169" s="213" t="s">
        <v>1678</v>
      </c>
      <c r="C169" s="420" t="s">
        <v>179</v>
      </c>
      <c r="D169" s="420" t="s">
        <v>28</v>
      </c>
      <c r="E169" s="196" t="s">
        <v>514</v>
      </c>
      <c r="F169" s="311"/>
      <c r="G169" s="311"/>
      <c r="H169" s="311"/>
      <c r="I169" s="418"/>
      <c r="J169" s="311"/>
      <c r="K169" s="311"/>
      <c r="L169" s="418"/>
      <c r="M169" s="454">
        <f t="shared" si="14"/>
        <v>0</v>
      </c>
      <c r="N169" s="311"/>
      <c r="O169" s="311"/>
      <c r="P169" s="311"/>
      <c r="Q169" s="418"/>
      <c r="R169" s="311"/>
      <c r="S169" s="311"/>
      <c r="T169" s="418"/>
      <c r="U169" s="454">
        <f t="shared" si="12"/>
        <v>0</v>
      </c>
      <c r="V169" s="214">
        <v>40000</v>
      </c>
      <c r="W169" s="311"/>
      <c r="X169" s="311"/>
      <c r="Y169" s="418"/>
      <c r="Z169" s="311"/>
      <c r="AA169" s="311"/>
      <c r="AB169" s="418"/>
      <c r="AC169" s="454">
        <f t="shared" si="13"/>
        <v>40000</v>
      </c>
      <c r="AD169" s="311">
        <f t="shared" si="8"/>
        <v>40000</v>
      </c>
      <c r="AE169" s="213" t="s">
        <v>1749</v>
      </c>
      <c r="AF169" s="204" t="s">
        <v>1748</v>
      </c>
      <c r="AG169" s="195" t="s">
        <v>33</v>
      </c>
      <c r="AH169" s="206" t="s">
        <v>1848</v>
      </c>
      <c r="AI169" s="206" t="s">
        <v>1862</v>
      </c>
    </row>
    <row r="170" spans="1:35" s="207" customFormat="1" ht="21.75" customHeight="1">
      <c r="A170" s="208" t="s">
        <v>639</v>
      </c>
      <c r="B170" s="560" t="s">
        <v>1778</v>
      </c>
      <c r="C170" s="561"/>
      <c r="D170" s="561"/>
      <c r="E170" s="561"/>
      <c r="F170" s="561"/>
      <c r="G170" s="561"/>
      <c r="H170" s="561"/>
      <c r="I170" s="561"/>
      <c r="J170" s="561"/>
      <c r="K170" s="561"/>
      <c r="L170" s="561"/>
      <c r="M170" s="561"/>
      <c r="N170" s="561"/>
      <c r="O170" s="561"/>
      <c r="P170" s="561"/>
      <c r="Q170" s="561"/>
      <c r="R170" s="561"/>
      <c r="S170" s="561"/>
      <c r="T170" s="561"/>
      <c r="U170" s="561"/>
      <c r="V170" s="561"/>
      <c r="W170" s="561"/>
      <c r="X170" s="561"/>
      <c r="Y170" s="561"/>
      <c r="Z170" s="561"/>
      <c r="AA170" s="561"/>
      <c r="AB170" s="561"/>
      <c r="AC170" s="561"/>
      <c r="AD170" s="561"/>
      <c r="AE170" s="561"/>
      <c r="AF170" s="561"/>
      <c r="AG170" s="562"/>
      <c r="AH170" s="206"/>
      <c r="AI170" s="206"/>
    </row>
    <row r="171" spans="1:35" s="207" customFormat="1" ht="229.5">
      <c r="A171" s="224" t="s">
        <v>640</v>
      </c>
      <c r="B171" s="213" t="s">
        <v>641</v>
      </c>
      <c r="C171" s="420" t="s">
        <v>179</v>
      </c>
      <c r="D171" s="420" t="s">
        <v>28</v>
      </c>
      <c r="E171" s="431" t="s">
        <v>196</v>
      </c>
      <c r="F171" s="418"/>
      <c r="G171" s="412"/>
      <c r="H171" s="412"/>
      <c r="I171" s="412"/>
      <c r="J171" s="412"/>
      <c r="K171" s="412"/>
      <c r="L171" s="412"/>
      <c r="M171" s="448">
        <f>F171+G171+H171+J171+K171</f>
        <v>0</v>
      </c>
      <c r="N171" s="412"/>
      <c r="O171" s="412"/>
      <c r="P171" s="412"/>
      <c r="Q171" s="412"/>
      <c r="R171" s="412"/>
      <c r="S171" s="412"/>
      <c r="T171" s="412"/>
      <c r="U171" s="448">
        <f>N171+O171+P171+R171+S171</f>
        <v>0</v>
      </c>
      <c r="V171" s="449">
        <f>148630.04+11797.5</f>
        <v>160427.54</v>
      </c>
      <c r="W171" s="412">
        <v>196537</v>
      </c>
      <c r="X171" s="412"/>
      <c r="Y171" s="412"/>
      <c r="Z171" s="412"/>
      <c r="AA171" s="412"/>
      <c r="AB171" s="412"/>
      <c r="AC171" s="448">
        <f>V171+W171+X171+Z171+AA171</f>
        <v>356964.54000000004</v>
      </c>
      <c r="AD171" s="412">
        <f>AC171+U171+M171</f>
        <v>356964.54000000004</v>
      </c>
      <c r="AE171" s="213" t="s">
        <v>1830</v>
      </c>
      <c r="AF171" s="416" t="s">
        <v>445</v>
      </c>
      <c r="AG171" s="420" t="s">
        <v>33</v>
      </c>
      <c r="AH171" s="206" t="s">
        <v>1848</v>
      </c>
      <c r="AI171" s="206" t="s">
        <v>1859</v>
      </c>
    </row>
    <row r="172" spans="1:35" s="207" customFormat="1" ht="24.75" customHeight="1">
      <c r="A172" s="605" t="s">
        <v>1812</v>
      </c>
      <c r="B172" s="606"/>
      <c r="C172" s="606"/>
      <c r="D172" s="606"/>
      <c r="E172" s="606"/>
      <c r="F172" s="606"/>
      <c r="G172" s="606"/>
      <c r="H172" s="606"/>
      <c r="I172" s="606"/>
      <c r="J172" s="606"/>
      <c r="K172" s="606"/>
      <c r="L172" s="606"/>
      <c r="M172" s="606"/>
      <c r="N172" s="606"/>
      <c r="O172" s="606"/>
      <c r="P172" s="606"/>
      <c r="Q172" s="606"/>
      <c r="R172" s="606"/>
      <c r="S172" s="606"/>
      <c r="T172" s="606"/>
      <c r="U172" s="606"/>
      <c r="V172" s="606"/>
      <c r="W172" s="606"/>
      <c r="X172" s="606"/>
      <c r="Y172" s="606"/>
      <c r="Z172" s="606"/>
      <c r="AA172" s="606"/>
      <c r="AB172" s="606"/>
      <c r="AC172" s="606"/>
      <c r="AD172" s="606"/>
      <c r="AE172" s="606"/>
      <c r="AF172" s="606"/>
      <c r="AG172" s="606"/>
      <c r="AH172" s="606"/>
      <c r="AI172" s="607"/>
    </row>
    <row r="173" spans="1:35" s="207" customFormat="1" ht="51" customHeight="1">
      <c r="A173" s="208" t="s">
        <v>642</v>
      </c>
      <c r="B173" s="213" t="s">
        <v>643</v>
      </c>
      <c r="C173" s="420" t="s">
        <v>171</v>
      </c>
      <c r="D173" s="420" t="s">
        <v>38</v>
      </c>
      <c r="E173" s="196" t="s">
        <v>127</v>
      </c>
      <c r="F173" s="311"/>
      <c r="G173" s="311"/>
      <c r="H173" s="311"/>
      <c r="I173" s="418"/>
      <c r="J173" s="311"/>
      <c r="K173" s="311"/>
      <c r="L173" s="418"/>
      <c r="M173" s="454">
        <f t="shared" si="14"/>
        <v>0</v>
      </c>
      <c r="N173" s="311"/>
      <c r="O173" s="311"/>
      <c r="P173" s="311"/>
      <c r="Q173" s="418"/>
      <c r="R173" s="311"/>
      <c r="S173" s="311"/>
      <c r="T173" s="418"/>
      <c r="U173" s="454">
        <f>N173+O173+P173+R173+S173</f>
        <v>0</v>
      </c>
      <c r="V173" s="214">
        <v>130000</v>
      </c>
      <c r="W173" s="311"/>
      <c r="X173" s="311"/>
      <c r="Y173" s="418"/>
      <c r="Z173" s="311"/>
      <c r="AA173" s="311"/>
      <c r="AB173" s="418"/>
      <c r="AC173" s="454">
        <f>V173+W173+X173+Z173+AA173</f>
        <v>130000</v>
      </c>
      <c r="AD173" s="311">
        <f t="shared" si="8"/>
        <v>130000</v>
      </c>
      <c r="AE173" s="213" t="s">
        <v>644</v>
      </c>
      <c r="AF173" s="204" t="s">
        <v>57</v>
      </c>
      <c r="AG173" s="195" t="s">
        <v>33</v>
      </c>
      <c r="AH173" s="206" t="s">
        <v>1844</v>
      </c>
      <c r="AI173" s="195" t="s">
        <v>1902</v>
      </c>
    </row>
    <row r="174" spans="1:35" s="207" customFormat="1" ht="51" customHeight="1">
      <c r="A174" s="208" t="s">
        <v>645</v>
      </c>
      <c r="B174" s="213" t="s">
        <v>646</v>
      </c>
      <c r="C174" s="420" t="s">
        <v>179</v>
      </c>
      <c r="D174" s="420" t="s">
        <v>38</v>
      </c>
      <c r="E174" s="196" t="s">
        <v>127</v>
      </c>
      <c r="F174" s="311"/>
      <c r="G174" s="311"/>
      <c r="H174" s="311"/>
      <c r="I174" s="418"/>
      <c r="J174" s="311"/>
      <c r="K174" s="311"/>
      <c r="L174" s="418"/>
      <c r="M174" s="454">
        <f t="shared" si="14"/>
        <v>0</v>
      </c>
      <c r="N174" s="311"/>
      <c r="O174" s="311"/>
      <c r="P174" s="311"/>
      <c r="Q174" s="418"/>
      <c r="R174" s="311"/>
      <c r="S174" s="311"/>
      <c r="T174" s="418"/>
      <c r="U174" s="454">
        <f>N174+O174+P174+R174+S174</f>
        <v>0</v>
      </c>
      <c r="V174" s="214">
        <v>70000</v>
      </c>
      <c r="W174" s="311"/>
      <c r="X174" s="311"/>
      <c r="Y174" s="418"/>
      <c r="Z174" s="311"/>
      <c r="AA174" s="311"/>
      <c r="AB174" s="418"/>
      <c r="AC174" s="454">
        <f>V174+W174+X174+Z174+AA174</f>
        <v>70000</v>
      </c>
      <c r="AD174" s="311">
        <f t="shared" si="8"/>
        <v>70000</v>
      </c>
      <c r="AE174" s="213" t="s">
        <v>647</v>
      </c>
      <c r="AF174" s="204" t="s">
        <v>57</v>
      </c>
      <c r="AG174" s="195" t="s">
        <v>648</v>
      </c>
      <c r="AH174" s="206" t="s">
        <v>1844</v>
      </c>
      <c r="AI174" s="204" t="s">
        <v>1903</v>
      </c>
    </row>
    <row r="175" spans="1:35" s="207" customFormat="1" ht="51" customHeight="1">
      <c r="A175" s="197" t="s">
        <v>649</v>
      </c>
      <c r="B175" s="199" t="s">
        <v>650</v>
      </c>
      <c r="C175" s="195" t="s">
        <v>257</v>
      </c>
      <c r="D175" s="195" t="s">
        <v>38</v>
      </c>
      <c r="E175" s="196" t="s">
        <v>127</v>
      </c>
      <c r="F175" s="198"/>
      <c r="G175" s="198"/>
      <c r="H175" s="200"/>
      <c r="I175" s="201" t="s">
        <v>651</v>
      </c>
      <c r="J175" s="198"/>
      <c r="K175" s="198"/>
      <c r="L175" s="200"/>
      <c r="M175" s="454">
        <f>F175+G175+H175+J175+K175</f>
        <v>0</v>
      </c>
      <c r="N175" s="344">
        <f>5000+7755+454</f>
        <v>13209</v>
      </c>
      <c r="O175" s="198"/>
      <c r="P175" s="200"/>
      <c r="Q175" s="201" t="s">
        <v>651</v>
      </c>
      <c r="R175" s="344">
        <f>50000-11500</f>
        <v>38500</v>
      </c>
      <c r="S175" s="198"/>
      <c r="T175" s="200"/>
      <c r="U175" s="454">
        <f>N175+O175+P175+R175+S175</f>
        <v>51709</v>
      </c>
      <c r="V175" s="198"/>
      <c r="W175" s="198"/>
      <c r="X175" s="200"/>
      <c r="Y175" s="201"/>
      <c r="Z175" s="198"/>
      <c r="AA175" s="198"/>
      <c r="AB175" s="200"/>
      <c r="AC175" s="454">
        <f>V175+W175+X175+Z175+AA175</f>
        <v>0</v>
      </c>
      <c r="AD175" s="311">
        <f t="shared" si="8"/>
        <v>51709</v>
      </c>
      <c r="AE175" s="199" t="s">
        <v>652</v>
      </c>
      <c r="AF175" s="204" t="s">
        <v>162</v>
      </c>
      <c r="AG175" s="205" t="s">
        <v>33</v>
      </c>
      <c r="AH175" s="206" t="s">
        <v>1842</v>
      </c>
      <c r="AI175" s="195" t="s">
        <v>1861</v>
      </c>
    </row>
    <row r="176" spans="1:35" s="320" customFormat="1" ht="15">
      <c r="A176" s="614" t="s">
        <v>1707</v>
      </c>
      <c r="B176" s="615"/>
      <c r="C176" s="615"/>
      <c r="D176" s="615"/>
      <c r="E176" s="615"/>
      <c r="F176" s="615"/>
      <c r="G176" s="615"/>
      <c r="H176" s="615"/>
      <c r="I176" s="615"/>
      <c r="J176" s="615"/>
      <c r="K176" s="615"/>
      <c r="L176" s="615"/>
      <c r="M176" s="615"/>
      <c r="N176" s="615"/>
      <c r="O176" s="615"/>
      <c r="P176" s="615"/>
      <c r="Q176" s="615"/>
      <c r="R176" s="615"/>
      <c r="S176" s="615"/>
      <c r="T176" s="615"/>
      <c r="U176" s="615"/>
      <c r="V176" s="615"/>
      <c r="W176" s="615"/>
      <c r="X176" s="615"/>
      <c r="Y176" s="615"/>
      <c r="Z176" s="615"/>
      <c r="AA176" s="615"/>
      <c r="AB176" s="615"/>
      <c r="AC176" s="615"/>
      <c r="AD176" s="615"/>
      <c r="AE176" s="615"/>
      <c r="AF176" s="615"/>
      <c r="AG176" s="615"/>
      <c r="AH176" s="615"/>
      <c r="AI176" s="616"/>
    </row>
    <row r="177" spans="1:35" s="207" customFormat="1" ht="118.5" customHeight="1">
      <c r="A177" s="197" t="s">
        <v>653</v>
      </c>
      <c r="B177" s="199" t="s">
        <v>654</v>
      </c>
      <c r="C177" s="195" t="s">
        <v>257</v>
      </c>
      <c r="D177" s="195" t="s">
        <v>38</v>
      </c>
      <c r="E177" s="196" t="s">
        <v>127</v>
      </c>
      <c r="F177" s="198"/>
      <c r="G177" s="198"/>
      <c r="H177" s="200"/>
      <c r="I177" s="201"/>
      <c r="J177" s="198"/>
      <c r="K177" s="198"/>
      <c r="L177" s="200"/>
      <c r="M177" s="454">
        <f>F177+G177+H177+J177+K177</f>
        <v>0</v>
      </c>
      <c r="N177" s="198">
        <v>200000</v>
      </c>
      <c r="O177" s="198"/>
      <c r="P177" s="200"/>
      <c r="Q177" s="201"/>
      <c r="R177" s="198"/>
      <c r="S177" s="198"/>
      <c r="T177" s="200"/>
      <c r="U177" s="454">
        <f>N177+O177+P177+R177+S177</f>
        <v>200000</v>
      </c>
      <c r="V177" s="198">
        <v>56000</v>
      </c>
      <c r="W177" s="198"/>
      <c r="X177" s="200"/>
      <c r="Y177" s="201"/>
      <c r="Z177" s="198"/>
      <c r="AA177" s="198"/>
      <c r="AB177" s="200"/>
      <c r="AC177" s="454">
        <f>V177+W177+X177+Z177+AA177</f>
        <v>56000</v>
      </c>
      <c r="AD177" s="311">
        <f t="shared" si="8"/>
        <v>256000</v>
      </c>
      <c r="AE177" s="199" t="s">
        <v>1682</v>
      </c>
      <c r="AF177" s="204" t="s">
        <v>1679</v>
      </c>
      <c r="AG177" s="205" t="s">
        <v>33</v>
      </c>
      <c r="AH177" s="206" t="s">
        <v>1848</v>
      </c>
      <c r="AI177" s="482" t="s">
        <v>1904</v>
      </c>
    </row>
    <row r="178" spans="1:35" s="320" customFormat="1" ht="15">
      <c r="A178" s="614" t="s">
        <v>1706</v>
      </c>
      <c r="B178" s="615"/>
      <c r="C178" s="615"/>
      <c r="D178" s="615"/>
      <c r="E178" s="615"/>
      <c r="F178" s="615"/>
      <c r="G178" s="615"/>
      <c r="H178" s="615"/>
      <c r="I178" s="615"/>
      <c r="J178" s="615"/>
      <c r="K178" s="615"/>
      <c r="L178" s="615"/>
      <c r="M178" s="615"/>
      <c r="N178" s="615"/>
      <c r="O178" s="615"/>
      <c r="P178" s="615"/>
      <c r="Q178" s="615"/>
      <c r="R178" s="615"/>
      <c r="S178" s="615"/>
      <c r="T178" s="615"/>
      <c r="U178" s="615"/>
      <c r="V178" s="615"/>
      <c r="W178" s="615"/>
      <c r="X178" s="615"/>
      <c r="Y178" s="615"/>
      <c r="Z178" s="615"/>
      <c r="AA178" s="615"/>
      <c r="AB178" s="615"/>
      <c r="AC178" s="615"/>
      <c r="AD178" s="615"/>
      <c r="AE178" s="615"/>
      <c r="AF178" s="615"/>
      <c r="AG178" s="615"/>
      <c r="AH178" s="615"/>
      <c r="AI178" s="616"/>
    </row>
    <row r="179" spans="1:35" s="207" customFormat="1" ht="98.25" customHeight="1">
      <c r="A179" s="197" t="s">
        <v>1691</v>
      </c>
      <c r="B179" s="199" t="s">
        <v>1692</v>
      </c>
      <c r="C179" s="195" t="s">
        <v>252</v>
      </c>
      <c r="D179" s="195" t="s">
        <v>38</v>
      </c>
      <c r="E179" s="196" t="s">
        <v>127</v>
      </c>
      <c r="F179" s="198"/>
      <c r="G179" s="198"/>
      <c r="H179" s="200"/>
      <c r="I179" s="201"/>
      <c r="J179" s="198"/>
      <c r="K179" s="198"/>
      <c r="L179" s="200"/>
      <c r="M179" s="454">
        <f>F179+G179+H179+J179+K179</f>
        <v>0</v>
      </c>
      <c r="N179" s="198">
        <v>0</v>
      </c>
      <c r="O179" s="198">
        <v>0</v>
      </c>
      <c r="P179" s="200">
        <v>731.14</v>
      </c>
      <c r="Q179" s="201"/>
      <c r="R179" s="198"/>
      <c r="S179" s="198"/>
      <c r="T179" s="200"/>
      <c r="U179" s="454">
        <f>N179+O179+P179+R179+S179</f>
        <v>731.14</v>
      </c>
      <c r="V179" s="198">
        <v>8793.34</v>
      </c>
      <c r="W179" s="198"/>
      <c r="X179" s="200">
        <f>2241+42506</f>
        <v>44747</v>
      </c>
      <c r="Y179" s="201"/>
      <c r="Z179" s="198"/>
      <c r="AA179" s="198"/>
      <c r="AB179" s="200"/>
      <c r="AC179" s="454">
        <f>V179+W179+X179+Z179+AA179</f>
        <v>53540.34</v>
      </c>
      <c r="AD179" s="311">
        <f>AC179+U179+M179</f>
        <v>54271.479999999996</v>
      </c>
      <c r="AE179" s="199" t="s">
        <v>1693</v>
      </c>
      <c r="AF179" s="204" t="s">
        <v>1679</v>
      </c>
      <c r="AG179" s="205" t="s">
        <v>33</v>
      </c>
      <c r="AH179" s="206" t="s">
        <v>1848</v>
      </c>
      <c r="AI179" s="482" t="s">
        <v>1904</v>
      </c>
    </row>
    <row r="180" spans="1:35" s="320" customFormat="1" ht="15">
      <c r="A180" s="614" t="s">
        <v>1706</v>
      </c>
      <c r="B180" s="615"/>
      <c r="C180" s="615"/>
      <c r="D180" s="615"/>
      <c r="E180" s="615"/>
      <c r="F180" s="615"/>
      <c r="G180" s="615"/>
      <c r="H180" s="615"/>
      <c r="I180" s="615"/>
      <c r="J180" s="615"/>
      <c r="K180" s="615"/>
      <c r="L180" s="615"/>
      <c r="M180" s="615"/>
      <c r="N180" s="615"/>
      <c r="O180" s="615"/>
      <c r="P180" s="615"/>
      <c r="Q180" s="615"/>
      <c r="R180" s="615"/>
      <c r="S180" s="615"/>
      <c r="T180" s="615"/>
      <c r="U180" s="615"/>
      <c r="V180" s="615"/>
      <c r="W180" s="615"/>
      <c r="X180" s="615"/>
      <c r="Y180" s="615"/>
      <c r="Z180" s="615"/>
      <c r="AA180" s="615"/>
      <c r="AB180" s="615"/>
      <c r="AC180" s="615"/>
      <c r="AD180" s="615"/>
      <c r="AE180" s="615"/>
      <c r="AF180" s="615"/>
      <c r="AG180" s="615"/>
      <c r="AH180" s="615"/>
      <c r="AI180" s="616"/>
    </row>
    <row r="181" spans="1:35" s="207" customFormat="1" ht="164.25" customHeight="1">
      <c r="A181" s="197" t="s">
        <v>1694</v>
      </c>
      <c r="B181" s="199" t="s">
        <v>523</v>
      </c>
      <c r="C181" s="195" t="s">
        <v>272</v>
      </c>
      <c r="D181" s="195" t="s">
        <v>38</v>
      </c>
      <c r="E181" s="196" t="s">
        <v>273</v>
      </c>
      <c r="F181" s="198"/>
      <c r="G181" s="198"/>
      <c r="H181" s="200"/>
      <c r="I181" s="201"/>
      <c r="J181" s="198"/>
      <c r="K181" s="198"/>
      <c r="L181" s="200"/>
      <c r="M181" s="454">
        <f>F181+G181+H181+J181+K181</f>
        <v>0</v>
      </c>
      <c r="N181" s="198">
        <v>50055</v>
      </c>
      <c r="O181" s="198"/>
      <c r="P181" s="200"/>
      <c r="Q181" s="201"/>
      <c r="R181" s="198"/>
      <c r="S181" s="198"/>
      <c r="T181" s="200"/>
      <c r="U181" s="454">
        <f>N181+O181+P181+R181+S181</f>
        <v>50055</v>
      </c>
      <c r="V181" s="198"/>
      <c r="W181" s="198"/>
      <c r="X181" s="200"/>
      <c r="Y181" s="201"/>
      <c r="Z181" s="198"/>
      <c r="AA181" s="198"/>
      <c r="AB181" s="200"/>
      <c r="AC181" s="454">
        <f>V181+W181+X181+Z181+AA181</f>
        <v>0</v>
      </c>
      <c r="AD181" s="311">
        <f>AC181+U181+M181</f>
        <v>50055</v>
      </c>
      <c r="AE181" s="199" t="s">
        <v>1695</v>
      </c>
      <c r="AF181" s="204" t="s">
        <v>1254</v>
      </c>
      <c r="AG181" s="205" t="s">
        <v>525</v>
      </c>
      <c r="AH181" s="206" t="s">
        <v>1848</v>
      </c>
      <c r="AI181" s="482" t="s">
        <v>1905</v>
      </c>
    </row>
    <row r="182" spans="1:35" s="320" customFormat="1" ht="15">
      <c r="A182" s="614" t="s">
        <v>1705</v>
      </c>
      <c r="B182" s="615"/>
      <c r="C182" s="615"/>
      <c r="D182" s="615"/>
      <c r="E182" s="615"/>
      <c r="F182" s="615"/>
      <c r="G182" s="615"/>
      <c r="H182" s="615"/>
      <c r="I182" s="615"/>
      <c r="J182" s="615"/>
      <c r="K182" s="615"/>
      <c r="L182" s="615"/>
      <c r="M182" s="615"/>
      <c r="N182" s="615"/>
      <c r="O182" s="615"/>
      <c r="P182" s="615"/>
      <c r="Q182" s="615"/>
      <c r="R182" s="615"/>
      <c r="S182" s="615"/>
      <c r="T182" s="615"/>
      <c r="U182" s="615"/>
      <c r="V182" s="615"/>
      <c r="W182" s="615"/>
      <c r="X182" s="615"/>
      <c r="Y182" s="615"/>
      <c r="Z182" s="615"/>
      <c r="AA182" s="615"/>
      <c r="AB182" s="615"/>
      <c r="AC182" s="615"/>
      <c r="AD182" s="615"/>
      <c r="AE182" s="615"/>
      <c r="AF182" s="615"/>
      <c r="AG182" s="615"/>
      <c r="AH182" s="615"/>
      <c r="AI182" s="616"/>
    </row>
    <row r="183" spans="1:35" s="484" customFormat="1" ht="30" customHeight="1">
      <c r="A183" s="483" t="s">
        <v>1714</v>
      </c>
      <c r="B183" s="621" t="s">
        <v>1767</v>
      </c>
      <c r="C183" s="622"/>
      <c r="D183" s="622"/>
      <c r="E183" s="622"/>
      <c r="F183" s="622"/>
      <c r="G183" s="622"/>
      <c r="H183" s="622"/>
      <c r="I183" s="622"/>
      <c r="J183" s="622"/>
      <c r="K183" s="622"/>
      <c r="L183" s="622"/>
      <c r="M183" s="622"/>
      <c r="N183" s="622"/>
      <c r="O183" s="622"/>
      <c r="P183" s="622"/>
      <c r="Q183" s="622"/>
      <c r="R183" s="622"/>
      <c r="S183" s="622"/>
      <c r="T183" s="622"/>
      <c r="U183" s="622"/>
      <c r="V183" s="622"/>
      <c r="W183" s="622"/>
      <c r="X183" s="622"/>
      <c r="Y183" s="622"/>
      <c r="Z183" s="622"/>
      <c r="AA183" s="622"/>
      <c r="AB183" s="622"/>
      <c r="AC183" s="622"/>
      <c r="AD183" s="622"/>
      <c r="AE183" s="622"/>
      <c r="AF183" s="622"/>
      <c r="AG183" s="622"/>
      <c r="AH183" s="622"/>
      <c r="AI183" s="623"/>
    </row>
    <row r="184" spans="1:35" s="207" customFormat="1" ht="164.25" customHeight="1">
      <c r="A184" s="224" t="s">
        <v>1715</v>
      </c>
      <c r="B184" s="213" t="s">
        <v>1723</v>
      </c>
      <c r="C184" s="420" t="s">
        <v>179</v>
      </c>
      <c r="D184" s="420" t="s">
        <v>38</v>
      </c>
      <c r="E184" s="431" t="s">
        <v>196</v>
      </c>
      <c r="F184" s="418"/>
      <c r="G184" s="418"/>
      <c r="H184" s="418"/>
      <c r="I184" s="419"/>
      <c r="J184" s="418"/>
      <c r="K184" s="418"/>
      <c r="L184" s="418"/>
      <c r="M184" s="432">
        <f>F184+G184+H184+J184+K184</f>
        <v>0</v>
      </c>
      <c r="N184" s="418"/>
      <c r="O184" s="418"/>
      <c r="P184" s="418"/>
      <c r="Q184" s="419"/>
      <c r="R184" s="418"/>
      <c r="S184" s="418"/>
      <c r="T184" s="418"/>
      <c r="U184" s="432">
        <f>N184+O184+P184+R184+S184</f>
        <v>0</v>
      </c>
      <c r="V184" s="450">
        <f>12098.79+111118.39</f>
        <v>123217.18</v>
      </c>
      <c r="W184" s="418">
        <v>37039.47</v>
      </c>
      <c r="X184" s="418"/>
      <c r="Y184" s="419"/>
      <c r="Z184" s="418"/>
      <c r="AA184" s="418"/>
      <c r="AB184" s="418"/>
      <c r="AC184" s="432">
        <f>V184+W184+X184+Z184+AA184</f>
        <v>160256.65</v>
      </c>
      <c r="AD184" s="418">
        <f>AC184+U184+M184</f>
        <v>160256.65</v>
      </c>
      <c r="AE184" s="213" t="s">
        <v>1831</v>
      </c>
      <c r="AF184" s="416" t="s">
        <v>217</v>
      </c>
      <c r="AG184" s="417" t="s">
        <v>33</v>
      </c>
      <c r="AI184" s="206"/>
    </row>
    <row r="185" spans="1:35" s="320" customFormat="1" ht="17.25" customHeight="1">
      <c r="A185" s="614" t="s">
        <v>1812</v>
      </c>
      <c r="B185" s="615"/>
      <c r="C185" s="615"/>
      <c r="D185" s="615"/>
      <c r="E185" s="615"/>
      <c r="F185" s="615"/>
      <c r="G185" s="615"/>
      <c r="H185" s="615"/>
      <c r="I185" s="615"/>
      <c r="J185" s="615"/>
      <c r="K185" s="615"/>
      <c r="L185" s="615"/>
      <c r="M185" s="615"/>
      <c r="N185" s="615"/>
      <c r="O185" s="615"/>
      <c r="P185" s="615"/>
      <c r="Q185" s="615"/>
      <c r="R185" s="615"/>
      <c r="S185" s="615"/>
      <c r="T185" s="615"/>
      <c r="U185" s="615"/>
      <c r="V185" s="615"/>
      <c r="W185" s="615"/>
      <c r="X185" s="615"/>
      <c r="Y185" s="615"/>
      <c r="Z185" s="615"/>
      <c r="AA185" s="615"/>
      <c r="AB185" s="615"/>
      <c r="AC185" s="615"/>
      <c r="AD185" s="615"/>
      <c r="AE185" s="615"/>
      <c r="AF185" s="615"/>
      <c r="AG185" s="615"/>
      <c r="AH185" s="615"/>
      <c r="AI185" s="616"/>
    </row>
    <row r="186" spans="1:35" s="207" customFormat="1" ht="164.25" customHeight="1">
      <c r="A186" s="197" t="s">
        <v>1716</v>
      </c>
      <c r="B186" s="199" t="s">
        <v>1717</v>
      </c>
      <c r="C186" s="195" t="s">
        <v>179</v>
      </c>
      <c r="D186" s="195" t="s">
        <v>38</v>
      </c>
      <c r="E186" s="231" t="s">
        <v>183</v>
      </c>
      <c r="F186" s="198"/>
      <c r="G186" s="198"/>
      <c r="H186" s="200"/>
      <c r="I186" s="201"/>
      <c r="J186" s="198"/>
      <c r="K186" s="198"/>
      <c r="L186" s="200"/>
      <c r="M186" s="454">
        <f>F186+G186+H186+J186+K186</f>
        <v>0</v>
      </c>
      <c r="N186" s="198"/>
      <c r="O186" s="198"/>
      <c r="P186" s="200"/>
      <c r="Q186" s="201"/>
      <c r="R186" s="198"/>
      <c r="S186" s="198"/>
      <c r="T186" s="200"/>
      <c r="U186" s="454">
        <f>N186+O186+P186+R186+S186</f>
        <v>0</v>
      </c>
      <c r="V186" s="346">
        <v>12000</v>
      </c>
      <c r="W186" s="198"/>
      <c r="X186" s="200"/>
      <c r="Y186" s="201"/>
      <c r="Z186" s="198"/>
      <c r="AA186" s="198"/>
      <c r="AB186" s="200"/>
      <c r="AC186" s="454">
        <f>V186+W186+X186+Z186+AA186</f>
        <v>12000</v>
      </c>
      <c r="AD186" s="311">
        <f>AC186+U186+M186</f>
        <v>12000</v>
      </c>
      <c r="AE186" s="199" t="s">
        <v>1720</v>
      </c>
      <c r="AF186" s="204" t="s">
        <v>217</v>
      </c>
      <c r="AG186" s="205" t="s">
        <v>33</v>
      </c>
      <c r="AH186" s="206"/>
      <c r="AI186" s="287"/>
    </row>
    <row r="187" spans="1:35" s="320" customFormat="1" ht="15">
      <c r="A187" s="614" t="s">
        <v>1777</v>
      </c>
      <c r="B187" s="615"/>
      <c r="C187" s="615"/>
      <c r="D187" s="615"/>
      <c r="E187" s="615"/>
      <c r="F187" s="615"/>
      <c r="G187" s="615"/>
      <c r="H187" s="615"/>
      <c r="I187" s="615"/>
      <c r="J187" s="615"/>
      <c r="K187" s="615"/>
      <c r="L187" s="615"/>
      <c r="M187" s="615"/>
      <c r="N187" s="615"/>
      <c r="O187" s="615"/>
      <c r="P187" s="615"/>
      <c r="Q187" s="615"/>
      <c r="R187" s="615"/>
      <c r="S187" s="615"/>
      <c r="T187" s="615"/>
      <c r="U187" s="615"/>
      <c r="V187" s="615"/>
      <c r="W187" s="615"/>
      <c r="X187" s="615"/>
      <c r="Y187" s="615"/>
      <c r="Z187" s="615"/>
      <c r="AA187" s="615"/>
      <c r="AB187" s="615"/>
      <c r="AC187" s="615"/>
      <c r="AD187" s="615"/>
      <c r="AE187" s="615"/>
      <c r="AF187" s="615"/>
      <c r="AG187" s="615"/>
      <c r="AH187" s="615"/>
      <c r="AI187" s="616"/>
    </row>
    <row r="188" spans="1:35" s="207" customFormat="1" ht="164.25" customHeight="1">
      <c r="A188" s="197" t="s">
        <v>1719</v>
      </c>
      <c r="B188" s="199" t="s">
        <v>1724</v>
      </c>
      <c r="C188" s="195" t="s">
        <v>179</v>
      </c>
      <c r="D188" s="195" t="s">
        <v>38</v>
      </c>
      <c r="E188" s="196" t="s">
        <v>1760</v>
      </c>
      <c r="F188" s="198"/>
      <c r="G188" s="198"/>
      <c r="H188" s="200"/>
      <c r="I188" s="201"/>
      <c r="J188" s="198"/>
      <c r="K188" s="198"/>
      <c r="L188" s="200"/>
      <c r="M188" s="454">
        <f>F188+G188+H188+J188+K188</f>
        <v>0</v>
      </c>
      <c r="N188" s="198"/>
      <c r="O188" s="198"/>
      <c r="P188" s="200"/>
      <c r="Q188" s="201"/>
      <c r="R188" s="198"/>
      <c r="S188" s="198"/>
      <c r="T188" s="200"/>
      <c r="U188" s="454">
        <f>N188+O188+P188+R188+S188</f>
        <v>0</v>
      </c>
      <c r="V188" s="346">
        <v>77500</v>
      </c>
      <c r="W188" s="198"/>
      <c r="X188" s="200"/>
      <c r="Y188" s="201"/>
      <c r="Z188" s="198"/>
      <c r="AA188" s="198"/>
      <c r="AB188" s="200"/>
      <c r="AC188" s="454">
        <f>V188+W188+X188+Z188+AA188</f>
        <v>77500</v>
      </c>
      <c r="AD188" s="311">
        <f>AC188+U188+M188</f>
        <v>77500</v>
      </c>
      <c r="AE188" s="199" t="s">
        <v>1721</v>
      </c>
      <c r="AF188" s="204" t="s">
        <v>217</v>
      </c>
      <c r="AG188" s="205" t="s">
        <v>33</v>
      </c>
      <c r="AH188" s="206"/>
      <c r="AI188" s="287"/>
    </row>
    <row r="189" spans="1:35" s="320" customFormat="1" ht="15">
      <c r="A189" s="614" t="s">
        <v>1777</v>
      </c>
      <c r="B189" s="615"/>
      <c r="C189" s="615"/>
      <c r="D189" s="615"/>
      <c r="E189" s="615"/>
      <c r="F189" s="615"/>
      <c r="G189" s="615"/>
      <c r="H189" s="615"/>
      <c r="I189" s="615"/>
      <c r="J189" s="615"/>
      <c r="K189" s="615"/>
      <c r="L189" s="615"/>
      <c r="M189" s="615"/>
      <c r="N189" s="615"/>
      <c r="O189" s="615"/>
      <c r="P189" s="615"/>
      <c r="Q189" s="615"/>
      <c r="R189" s="615"/>
      <c r="S189" s="615"/>
      <c r="T189" s="615"/>
      <c r="U189" s="615"/>
      <c r="V189" s="615"/>
      <c r="W189" s="615"/>
      <c r="X189" s="615"/>
      <c r="Y189" s="615"/>
      <c r="Z189" s="615"/>
      <c r="AA189" s="615"/>
      <c r="AB189" s="615"/>
      <c r="AC189" s="615"/>
      <c r="AD189" s="615"/>
      <c r="AE189" s="615"/>
      <c r="AF189" s="615"/>
      <c r="AG189" s="615"/>
      <c r="AH189" s="615"/>
      <c r="AI189" s="616"/>
    </row>
    <row r="190" spans="1:35" s="207" customFormat="1" ht="164.25" customHeight="1">
      <c r="A190" s="197" t="s">
        <v>1722</v>
      </c>
      <c r="B190" s="199" t="s">
        <v>1754</v>
      </c>
      <c r="C190" s="195" t="s">
        <v>179</v>
      </c>
      <c r="D190" s="195" t="s">
        <v>38</v>
      </c>
      <c r="E190" s="231" t="s">
        <v>514</v>
      </c>
      <c r="F190" s="198"/>
      <c r="G190" s="198"/>
      <c r="H190" s="200"/>
      <c r="I190" s="201"/>
      <c r="J190" s="198"/>
      <c r="K190" s="198"/>
      <c r="L190" s="200"/>
      <c r="M190" s="454">
        <f>F190+G190+H190+J190+K190</f>
        <v>0</v>
      </c>
      <c r="N190" s="198"/>
      <c r="O190" s="198"/>
      <c r="P190" s="200"/>
      <c r="Q190" s="201"/>
      <c r="R190" s="198"/>
      <c r="S190" s="198"/>
      <c r="T190" s="200"/>
      <c r="U190" s="454">
        <f>N190+O190+P190+R190+S190</f>
        <v>0</v>
      </c>
      <c r="V190" s="346">
        <v>87000</v>
      </c>
      <c r="W190" s="198"/>
      <c r="X190" s="200"/>
      <c r="Y190" s="201"/>
      <c r="Z190" s="198"/>
      <c r="AA190" s="198"/>
      <c r="AB190" s="200"/>
      <c r="AC190" s="454">
        <f>V190+W190+X190+Z190+AA190</f>
        <v>87000</v>
      </c>
      <c r="AD190" s="311">
        <f>AC190+U190+M190</f>
        <v>87000</v>
      </c>
      <c r="AE190" s="199" t="s">
        <v>1725</v>
      </c>
      <c r="AF190" s="204" t="s">
        <v>217</v>
      </c>
      <c r="AG190" s="205" t="s">
        <v>33</v>
      </c>
      <c r="AH190" s="206"/>
      <c r="AI190" s="287"/>
    </row>
    <row r="191" spans="1:35" s="320" customFormat="1" ht="15">
      <c r="A191" s="614" t="s">
        <v>1777</v>
      </c>
      <c r="B191" s="615"/>
      <c r="C191" s="615"/>
      <c r="D191" s="615"/>
      <c r="E191" s="615"/>
      <c r="F191" s="615"/>
      <c r="G191" s="615"/>
      <c r="H191" s="615"/>
      <c r="I191" s="615"/>
      <c r="J191" s="615"/>
      <c r="K191" s="615"/>
      <c r="L191" s="615"/>
      <c r="M191" s="615"/>
      <c r="N191" s="615"/>
      <c r="O191" s="615"/>
      <c r="P191" s="615"/>
      <c r="Q191" s="615"/>
      <c r="R191" s="615"/>
      <c r="S191" s="615"/>
      <c r="T191" s="615"/>
      <c r="U191" s="615"/>
      <c r="V191" s="615"/>
      <c r="W191" s="615"/>
      <c r="X191" s="615"/>
      <c r="Y191" s="615"/>
      <c r="Z191" s="615"/>
      <c r="AA191" s="615"/>
      <c r="AB191" s="615"/>
      <c r="AC191" s="615"/>
      <c r="AD191" s="615"/>
      <c r="AE191" s="615"/>
      <c r="AF191" s="615"/>
      <c r="AG191" s="615"/>
      <c r="AH191" s="615"/>
      <c r="AI191" s="616"/>
    </row>
    <row r="192" spans="1:35" s="207" customFormat="1" ht="164.25" customHeight="1">
      <c r="A192" s="197" t="s">
        <v>1726</v>
      </c>
      <c r="B192" s="199" t="s">
        <v>1753</v>
      </c>
      <c r="C192" s="195" t="s">
        <v>179</v>
      </c>
      <c r="D192" s="195" t="s">
        <v>38</v>
      </c>
      <c r="E192" s="210" t="s">
        <v>183</v>
      </c>
      <c r="F192" s="198"/>
      <c r="G192" s="198"/>
      <c r="H192" s="200"/>
      <c r="I192" s="201"/>
      <c r="J192" s="198"/>
      <c r="K192" s="198"/>
      <c r="L192" s="200"/>
      <c r="M192" s="454">
        <f>F192+G192+H192+J192+K192</f>
        <v>0</v>
      </c>
      <c r="N192" s="198"/>
      <c r="O192" s="198"/>
      <c r="P192" s="200"/>
      <c r="Q192" s="201"/>
      <c r="R192" s="198"/>
      <c r="S192" s="198"/>
      <c r="T192" s="200"/>
      <c r="U192" s="454">
        <f>N192+O192+P192+R192+S192</f>
        <v>0</v>
      </c>
      <c r="V192" s="346">
        <v>11000</v>
      </c>
      <c r="W192" s="198"/>
      <c r="X192" s="200"/>
      <c r="Y192" s="201"/>
      <c r="Z192" s="198"/>
      <c r="AA192" s="198"/>
      <c r="AB192" s="200"/>
      <c r="AC192" s="454">
        <f>V192+W192+X192+Z192+AA192</f>
        <v>11000</v>
      </c>
      <c r="AD192" s="311">
        <f>AC192+U192+M192</f>
        <v>11000</v>
      </c>
      <c r="AE192" s="199" t="s">
        <v>1727</v>
      </c>
      <c r="AF192" s="204" t="s">
        <v>217</v>
      </c>
      <c r="AG192" s="205" t="s">
        <v>33</v>
      </c>
      <c r="AH192" s="206" t="s">
        <v>1848</v>
      </c>
      <c r="AI192" s="287" t="s">
        <v>1862</v>
      </c>
    </row>
    <row r="193" spans="1:35" s="320" customFormat="1" ht="15">
      <c r="A193" s="614" t="s">
        <v>1777</v>
      </c>
      <c r="B193" s="615"/>
      <c r="C193" s="615"/>
      <c r="D193" s="615"/>
      <c r="E193" s="615"/>
      <c r="F193" s="615"/>
      <c r="G193" s="615"/>
      <c r="H193" s="615"/>
      <c r="I193" s="615"/>
      <c r="J193" s="615"/>
      <c r="K193" s="615"/>
      <c r="L193" s="615"/>
      <c r="M193" s="615"/>
      <c r="N193" s="615"/>
      <c r="O193" s="615"/>
      <c r="P193" s="615"/>
      <c r="Q193" s="615"/>
      <c r="R193" s="615"/>
      <c r="S193" s="615"/>
      <c r="T193" s="615"/>
      <c r="U193" s="615"/>
      <c r="V193" s="615"/>
      <c r="W193" s="615"/>
      <c r="X193" s="615"/>
      <c r="Y193" s="615"/>
      <c r="Z193" s="615"/>
      <c r="AA193" s="615"/>
      <c r="AB193" s="615"/>
      <c r="AC193" s="615"/>
      <c r="AD193" s="615"/>
      <c r="AE193" s="615"/>
      <c r="AF193" s="615"/>
      <c r="AG193" s="615"/>
      <c r="AH193" s="615"/>
      <c r="AI193" s="616"/>
    </row>
    <row r="194" spans="1:35" s="207" customFormat="1" ht="164.25" customHeight="1">
      <c r="A194" s="197" t="s">
        <v>1728</v>
      </c>
      <c r="B194" s="199" t="s">
        <v>2026</v>
      </c>
      <c r="C194" s="195" t="s">
        <v>179</v>
      </c>
      <c r="D194" s="195" t="s">
        <v>38</v>
      </c>
      <c r="E194" s="231" t="s">
        <v>1761</v>
      </c>
      <c r="F194" s="198"/>
      <c r="G194" s="198"/>
      <c r="H194" s="200"/>
      <c r="I194" s="201"/>
      <c r="J194" s="198"/>
      <c r="K194" s="198"/>
      <c r="L194" s="200"/>
      <c r="M194" s="80">
        <f>F194+G194+H194+J194+K194</f>
        <v>0</v>
      </c>
      <c r="N194" s="198"/>
      <c r="O194" s="198"/>
      <c r="P194" s="200"/>
      <c r="Q194" s="201"/>
      <c r="R194" s="198"/>
      <c r="S194" s="198"/>
      <c r="T194" s="200"/>
      <c r="U194" s="80">
        <f>N194+O194+P194+R194+S194</f>
        <v>0</v>
      </c>
      <c r="V194" s="346">
        <v>12000</v>
      </c>
      <c r="W194" s="198"/>
      <c r="X194" s="200"/>
      <c r="Y194" s="201"/>
      <c r="Z194" s="198"/>
      <c r="AA194" s="198"/>
      <c r="AB194" s="200"/>
      <c r="AC194" s="80">
        <f>V194+W194+X194+Z194+AA194</f>
        <v>12000</v>
      </c>
      <c r="AD194" s="203">
        <f>AC194+U194+M194</f>
        <v>12000</v>
      </c>
      <c r="AE194" s="199" t="s">
        <v>1729</v>
      </c>
      <c r="AF194" s="204" t="s">
        <v>217</v>
      </c>
      <c r="AG194" s="205" t="s">
        <v>33</v>
      </c>
      <c r="AH194" s="206"/>
      <c r="AI194" s="287"/>
    </row>
    <row r="195" spans="1:35" s="320" customFormat="1" ht="15">
      <c r="A195" s="614" t="s">
        <v>1777</v>
      </c>
      <c r="B195" s="615"/>
      <c r="C195" s="615"/>
      <c r="D195" s="615"/>
      <c r="E195" s="615"/>
      <c r="F195" s="615"/>
      <c r="G195" s="615"/>
      <c r="H195" s="615"/>
      <c r="I195" s="615"/>
      <c r="J195" s="615"/>
      <c r="K195" s="615"/>
      <c r="L195" s="615"/>
      <c r="M195" s="615"/>
      <c r="N195" s="615"/>
      <c r="O195" s="615"/>
      <c r="P195" s="615"/>
      <c r="Q195" s="615"/>
      <c r="R195" s="615"/>
      <c r="S195" s="615"/>
      <c r="T195" s="615"/>
      <c r="U195" s="615"/>
      <c r="V195" s="615"/>
      <c r="W195" s="615"/>
      <c r="X195" s="615"/>
      <c r="Y195" s="615"/>
      <c r="Z195" s="615"/>
      <c r="AA195" s="615"/>
      <c r="AB195" s="615"/>
      <c r="AC195" s="615"/>
      <c r="AD195" s="615"/>
      <c r="AE195" s="615"/>
      <c r="AF195" s="615"/>
      <c r="AG195" s="615"/>
      <c r="AH195" s="615"/>
      <c r="AI195" s="616"/>
    </row>
    <row r="196" spans="1:35" s="207" customFormat="1" ht="164.25" customHeight="1">
      <c r="A196" s="224" t="s">
        <v>1731</v>
      </c>
      <c r="B196" s="213" t="s">
        <v>1735</v>
      </c>
      <c r="C196" s="420" t="s">
        <v>179</v>
      </c>
      <c r="D196" s="420" t="s">
        <v>38</v>
      </c>
      <c r="E196" s="431" t="s">
        <v>196</v>
      </c>
      <c r="F196" s="418"/>
      <c r="G196" s="418"/>
      <c r="H196" s="418"/>
      <c r="I196" s="419"/>
      <c r="J196" s="418"/>
      <c r="K196" s="418"/>
      <c r="L196" s="418"/>
      <c r="M196" s="432">
        <f>F196+G196+H196+J196+K196</f>
        <v>0</v>
      </c>
      <c r="N196" s="418"/>
      <c r="O196" s="418"/>
      <c r="P196" s="418"/>
      <c r="Q196" s="419"/>
      <c r="R196" s="418"/>
      <c r="S196" s="418"/>
      <c r="T196" s="418"/>
      <c r="U196" s="432">
        <f>N196+P196+R196+S196</f>
        <v>0</v>
      </c>
      <c r="V196" s="450">
        <v>14880</v>
      </c>
      <c r="W196" s="418">
        <v>119705.4</v>
      </c>
      <c r="X196" s="418"/>
      <c r="Y196" s="419"/>
      <c r="Z196" s="418"/>
      <c r="AA196" s="418"/>
      <c r="AB196" s="418"/>
      <c r="AC196" s="432">
        <f>V196+W196+X196+Z196+AA196</f>
        <v>134585.4</v>
      </c>
      <c r="AD196" s="418">
        <f>AC196+U196+M196</f>
        <v>134585.4</v>
      </c>
      <c r="AE196" s="213" t="s">
        <v>1832</v>
      </c>
      <c r="AF196" s="416" t="s">
        <v>445</v>
      </c>
      <c r="AG196" s="417" t="s">
        <v>33</v>
      </c>
      <c r="AH196" s="206" t="s">
        <v>1848</v>
      </c>
      <c r="AI196" s="287" t="s">
        <v>1859</v>
      </c>
    </row>
    <row r="197" spans="1:35" s="320" customFormat="1" ht="19.5" customHeight="1">
      <c r="A197" s="614" t="s">
        <v>1812</v>
      </c>
      <c r="B197" s="615"/>
      <c r="C197" s="615"/>
      <c r="D197" s="615"/>
      <c r="E197" s="615"/>
      <c r="F197" s="615"/>
      <c r="G197" s="615"/>
      <c r="H197" s="615"/>
      <c r="I197" s="615"/>
      <c r="J197" s="615"/>
      <c r="K197" s="615"/>
      <c r="L197" s="615"/>
      <c r="M197" s="615"/>
      <c r="N197" s="615"/>
      <c r="O197" s="615"/>
      <c r="P197" s="615"/>
      <c r="Q197" s="615"/>
      <c r="R197" s="615"/>
      <c r="S197" s="615"/>
      <c r="T197" s="615"/>
      <c r="U197" s="615"/>
      <c r="V197" s="615"/>
      <c r="W197" s="615"/>
      <c r="X197" s="615"/>
      <c r="Y197" s="615"/>
      <c r="Z197" s="615"/>
      <c r="AA197" s="615"/>
      <c r="AB197" s="615"/>
      <c r="AC197" s="615"/>
      <c r="AD197" s="615"/>
      <c r="AE197" s="615"/>
      <c r="AF197" s="615"/>
      <c r="AG197" s="615"/>
      <c r="AH197" s="615"/>
      <c r="AI197" s="616"/>
    </row>
    <row r="198" spans="1:35" s="207" customFormat="1" ht="164.25" customHeight="1">
      <c r="A198" s="197" t="s">
        <v>1734</v>
      </c>
      <c r="B198" s="199" t="s">
        <v>1737</v>
      </c>
      <c r="C198" s="195" t="s">
        <v>244</v>
      </c>
      <c r="D198" s="195" t="s">
        <v>38</v>
      </c>
      <c r="E198" s="231" t="s">
        <v>514</v>
      </c>
      <c r="F198" s="198"/>
      <c r="G198" s="198"/>
      <c r="H198" s="200"/>
      <c r="I198" s="201"/>
      <c r="J198" s="198"/>
      <c r="K198" s="198"/>
      <c r="L198" s="200"/>
      <c r="M198" s="454">
        <f>F198+G198+H198+J198+K198</f>
        <v>0</v>
      </c>
      <c r="N198" s="198"/>
      <c r="O198" s="198"/>
      <c r="P198" s="200"/>
      <c r="Q198" s="201"/>
      <c r="R198" s="198"/>
      <c r="S198" s="198"/>
      <c r="T198" s="200"/>
      <c r="U198" s="454">
        <f>N198+O198+P198+R198+S198</f>
        <v>0</v>
      </c>
      <c r="V198" s="346">
        <v>23869</v>
      </c>
      <c r="W198" s="198"/>
      <c r="X198" s="200"/>
      <c r="Y198" s="201"/>
      <c r="Z198" s="198"/>
      <c r="AA198" s="198"/>
      <c r="AB198" s="200"/>
      <c r="AC198" s="454">
        <f>V198+W198+X198+Z198+AA198</f>
        <v>23869</v>
      </c>
      <c r="AD198" s="311">
        <f>AC198+U198+M198</f>
        <v>23869</v>
      </c>
      <c r="AE198" s="199" t="s">
        <v>1738</v>
      </c>
      <c r="AF198" s="204" t="s">
        <v>217</v>
      </c>
      <c r="AG198" s="205" t="s">
        <v>33</v>
      </c>
      <c r="AH198" s="206" t="s">
        <v>1842</v>
      </c>
      <c r="AI198" s="287" t="s">
        <v>1861</v>
      </c>
    </row>
    <row r="199" spans="1:35" s="320" customFormat="1" ht="15">
      <c r="A199" s="614" t="s">
        <v>1777</v>
      </c>
      <c r="B199" s="615"/>
      <c r="C199" s="615"/>
      <c r="D199" s="615"/>
      <c r="E199" s="615"/>
      <c r="F199" s="615"/>
      <c r="G199" s="615"/>
      <c r="H199" s="615"/>
      <c r="I199" s="615"/>
      <c r="J199" s="615"/>
      <c r="K199" s="615"/>
      <c r="L199" s="615"/>
      <c r="M199" s="615"/>
      <c r="N199" s="615"/>
      <c r="O199" s="615"/>
      <c r="P199" s="615"/>
      <c r="Q199" s="615"/>
      <c r="R199" s="615"/>
      <c r="S199" s="615"/>
      <c r="T199" s="615"/>
      <c r="U199" s="615"/>
      <c r="V199" s="615"/>
      <c r="W199" s="615"/>
      <c r="X199" s="615"/>
      <c r="Y199" s="615"/>
      <c r="Z199" s="615"/>
      <c r="AA199" s="615"/>
      <c r="AB199" s="615"/>
      <c r="AC199" s="615"/>
      <c r="AD199" s="615"/>
      <c r="AE199" s="615"/>
      <c r="AF199" s="615"/>
      <c r="AG199" s="615"/>
      <c r="AH199" s="615"/>
      <c r="AI199" s="616"/>
    </row>
    <row r="200" spans="1:35" s="207" customFormat="1" ht="164.25" customHeight="1">
      <c r="A200" s="197" t="s">
        <v>1736</v>
      </c>
      <c r="B200" s="199" t="s">
        <v>1742</v>
      </c>
      <c r="C200" s="195" t="s">
        <v>179</v>
      </c>
      <c r="D200" s="195" t="s">
        <v>38</v>
      </c>
      <c r="E200" s="210" t="s">
        <v>212</v>
      </c>
      <c r="F200" s="198"/>
      <c r="G200" s="198"/>
      <c r="H200" s="200"/>
      <c r="I200" s="201"/>
      <c r="J200" s="198"/>
      <c r="K200" s="198"/>
      <c r="L200" s="200"/>
      <c r="M200" s="454">
        <f>F200+G200+H200+J200+K200</f>
        <v>0</v>
      </c>
      <c r="N200" s="198"/>
      <c r="O200" s="198"/>
      <c r="P200" s="200"/>
      <c r="Q200" s="201"/>
      <c r="R200" s="198"/>
      <c r="S200" s="198"/>
      <c r="T200" s="200"/>
      <c r="U200" s="454">
        <f>N200+O200+P200+R200+S200</f>
        <v>0</v>
      </c>
      <c r="V200" s="346">
        <v>21611</v>
      </c>
      <c r="W200" s="198"/>
      <c r="X200" s="200"/>
      <c r="Y200" s="201"/>
      <c r="Z200" s="198"/>
      <c r="AA200" s="198"/>
      <c r="AB200" s="200"/>
      <c r="AC200" s="454">
        <f>V200+W200+X200+Z200+AA200</f>
        <v>21611</v>
      </c>
      <c r="AD200" s="311">
        <f>AC200+U200+M200</f>
        <v>21611</v>
      </c>
      <c r="AE200" s="199" t="s">
        <v>1743</v>
      </c>
      <c r="AF200" s="204" t="s">
        <v>217</v>
      </c>
      <c r="AG200" s="205" t="s">
        <v>33</v>
      </c>
      <c r="AH200" s="206" t="s">
        <v>1842</v>
      </c>
      <c r="AI200" s="287" t="s">
        <v>1861</v>
      </c>
    </row>
    <row r="201" spans="1:35" s="320" customFormat="1" ht="15">
      <c r="A201" s="614" t="s">
        <v>1777</v>
      </c>
      <c r="B201" s="615"/>
      <c r="C201" s="615"/>
      <c r="D201" s="615"/>
      <c r="E201" s="615"/>
      <c r="F201" s="615"/>
      <c r="G201" s="615"/>
      <c r="H201" s="615"/>
      <c r="I201" s="615"/>
      <c r="J201" s="615"/>
      <c r="K201" s="615"/>
      <c r="L201" s="615"/>
      <c r="M201" s="615"/>
      <c r="N201" s="615"/>
      <c r="O201" s="615"/>
      <c r="P201" s="615"/>
      <c r="Q201" s="615"/>
      <c r="R201" s="615"/>
      <c r="S201" s="615"/>
      <c r="T201" s="615"/>
      <c r="U201" s="615"/>
      <c r="V201" s="615"/>
      <c r="W201" s="615"/>
      <c r="X201" s="615"/>
      <c r="Y201" s="615"/>
      <c r="Z201" s="615"/>
      <c r="AA201" s="615"/>
      <c r="AB201" s="615"/>
      <c r="AC201" s="615"/>
      <c r="AD201" s="615"/>
      <c r="AE201" s="615"/>
      <c r="AF201" s="615"/>
      <c r="AG201" s="615"/>
      <c r="AH201" s="615"/>
      <c r="AI201" s="616"/>
    </row>
    <row r="202" spans="1:35" s="207" customFormat="1" ht="164.25" customHeight="1">
      <c r="A202" s="197" t="s">
        <v>1741</v>
      </c>
      <c r="B202" s="199" t="s">
        <v>1750</v>
      </c>
      <c r="C202" s="195" t="s">
        <v>299</v>
      </c>
      <c r="D202" s="195" t="s">
        <v>28</v>
      </c>
      <c r="E202" s="196" t="s">
        <v>1757</v>
      </c>
      <c r="F202" s="198"/>
      <c r="G202" s="198"/>
      <c r="H202" s="200"/>
      <c r="I202" s="201"/>
      <c r="J202" s="198"/>
      <c r="K202" s="198"/>
      <c r="L202" s="200"/>
      <c r="M202" s="454">
        <f>F202+G202+H202+J202+K202</f>
        <v>0</v>
      </c>
      <c r="N202" s="198"/>
      <c r="O202" s="198"/>
      <c r="P202" s="200"/>
      <c r="Q202" s="201"/>
      <c r="R202" s="198"/>
      <c r="S202" s="198"/>
      <c r="T202" s="200"/>
      <c r="U202" s="454">
        <f>N202+O202+P202+R202+S202</f>
        <v>0</v>
      </c>
      <c r="V202" s="346"/>
      <c r="W202" s="198"/>
      <c r="X202" s="200"/>
      <c r="Y202" s="201"/>
      <c r="Z202" s="198"/>
      <c r="AA202" s="198"/>
      <c r="AB202" s="200"/>
      <c r="AC202" s="454">
        <f>V202+W202+X202+Z202+AA202</f>
        <v>0</v>
      </c>
      <c r="AD202" s="311">
        <f>AC202+U202+M202</f>
        <v>0</v>
      </c>
      <c r="AE202" s="199"/>
      <c r="AF202" s="204" t="s">
        <v>1718</v>
      </c>
      <c r="AG202" s="205" t="s">
        <v>33</v>
      </c>
      <c r="AH202" s="206" t="s">
        <v>1842</v>
      </c>
      <c r="AI202" s="287" t="s">
        <v>1852</v>
      </c>
    </row>
    <row r="203" spans="1:35" s="320" customFormat="1" ht="15">
      <c r="A203" s="614" t="s">
        <v>1777</v>
      </c>
      <c r="B203" s="615"/>
      <c r="C203" s="615"/>
      <c r="D203" s="615"/>
      <c r="E203" s="615"/>
      <c r="F203" s="615"/>
      <c r="G203" s="615"/>
      <c r="H203" s="615"/>
      <c r="I203" s="615"/>
      <c r="J203" s="615"/>
      <c r="K203" s="615"/>
      <c r="L203" s="615"/>
      <c r="M203" s="615"/>
      <c r="N203" s="615"/>
      <c r="O203" s="615"/>
      <c r="P203" s="615"/>
      <c r="Q203" s="615"/>
      <c r="R203" s="615"/>
      <c r="S203" s="615"/>
      <c r="T203" s="615"/>
      <c r="U203" s="615"/>
      <c r="V203" s="615"/>
      <c r="W203" s="615"/>
      <c r="X203" s="615"/>
      <c r="Y203" s="615"/>
      <c r="Z203" s="615"/>
      <c r="AA203" s="615"/>
      <c r="AB203" s="615"/>
      <c r="AC203" s="615"/>
      <c r="AD203" s="615"/>
      <c r="AE203" s="615"/>
      <c r="AF203" s="615"/>
      <c r="AG203" s="615"/>
      <c r="AH203" s="615"/>
      <c r="AI203" s="616"/>
    </row>
    <row r="204" spans="1:35" s="320" customFormat="1" ht="37.5" customHeight="1">
      <c r="A204" s="224" t="s">
        <v>1765</v>
      </c>
      <c r="B204" s="608" t="s">
        <v>1801</v>
      </c>
      <c r="C204" s="609"/>
      <c r="D204" s="609"/>
      <c r="E204" s="609"/>
      <c r="F204" s="609"/>
      <c r="G204" s="609"/>
      <c r="H204" s="609"/>
      <c r="I204" s="609"/>
      <c r="J204" s="609"/>
      <c r="K204" s="609"/>
      <c r="L204" s="609"/>
      <c r="M204" s="609"/>
      <c r="N204" s="609"/>
      <c r="O204" s="609"/>
      <c r="P204" s="609"/>
      <c r="Q204" s="609"/>
      <c r="R204" s="609"/>
      <c r="S204" s="609"/>
      <c r="T204" s="609"/>
      <c r="U204" s="609"/>
      <c r="V204" s="609"/>
      <c r="W204" s="609"/>
      <c r="X204" s="609"/>
      <c r="Y204" s="609"/>
      <c r="Z204" s="609"/>
      <c r="AA204" s="609"/>
      <c r="AB204" s="609"/>
      <c r="AC204" s="609"/>
      <c r="AD204" s="609"/>
      <c r="AE204" s="609"/>
      <c r="AF204" s="609"/>
      <c r="AG204" s="609"/>
      <c r="AH204" s="609"/>
      <c r="AI204" s="610"/>
    </row>
    <row r="205" spans="1:35" s="320" customFormat="1" ht="408.75" customHeight="1">
      <c r="A205" s="224" t="s">
        <v>1780</v>
      </c>
      <c r="B205" s="213" t="s">
        <v>1781</v>
      </c>
      <c r="C205" s="372" t="s">
        <v>270</v>
      </c>
      <c r="D205" s="372" t="s">
        <v>28</v>
      </c>
      <c r="E205" s="373" t="s">
        <v>1782</v>
      </c>
      <c r="F205" s="374"/>
      <c r="G205" s="374"/>
      <c r="H205" s="374"/>
      <c r="I205" s="375"/>
      <c r="J205" s="374"/>
      <c r="K205" s="374"/>
      <c r="L205" s="374"/>
      <c r="M205" s="376">
        <v>0</v>
      </c>
      <c r="N205" s="377"/>
      <c r="O205" s="377"/>
      <c r="P205" s="377"/>
      <c r="Q205" s="378"/>
      <c r="R205" s="377"/>
      <c r="S205" s="377"/>
      <c r="T205" s="377"/>
      <c r="U205" s="376">
        <v>0</v>
      </c>
      <c r="V205" s="379">
        <v>0</v>
      </c>
      <c r="W205" s="377">
        <v>1462359</v>
      </c>
      <c r="X205" s="377">
        <v>287641</v>
      </c>
      <c r="Y205" s="378" t="s">
        <v>30</v>
      </c>
      <c r="Z205" s="377"/>
      <c r="AA205" s="377"/>
      <c r="AB205" s="377"/>
      <c r="AC205" s="377">
        <f>V205+W205+X205+Z205+AA205</f>
        <v>1750000</v>
      </c>
      <c r="AD205" s="377">
        <f>AC205+U205+M205</f>
        <v>1750000</v>
      </c>
      <c r="AE205" s="324" t="s">
        <v>1811</v>
      </c>
      <c r="AF205" s="373" t="s">
        <v>1783</v>
      </c>
      <c r="AG205" s="243" t="s">
        <v>33</v>
      </c>
      <c r="AH205" s="485" t="s">
        <v>1844</v>
      </c>
      <c r="AI205" s="485" t="s">
        <v>1906</v>
      </c>
    </row>
    <row r="206" spans="1:35" s="320" customFormat="1" ht="30" customHeight="1">
      <c r="A206" s="605" t="s">
        <v>1802</v>
      </c>
      <c r="B206" s="606"/>
      <c r="C206" s="606"/>
      <c r="D206" s="606"/>
      <c r="E206" s="606"/>
      <c r="F206" s="606"/>
      <c r="G206" s="606"/>
      <c r="H206" s="606"/>
      <c r="I206" s="606"/>
      <c r="J206" s="606"/>
      <c r="K206" s="606"/>
      <c r="L206" s="606"/>
      <c r="M206" s="606"/>
      <c r="N206" s="606"/>
      <c r="O206" s="606"/>
      <c r="P206" s="606"/>
      <c r="Q206" s="606"/>
      <c r="R206" s="606"/>
      <c r="S206" s="606"/>
      <c r="T206" s="606"/>
      <c r="U206" s="606"/>
      <c r="V206" s="606"/>
      <c r="W206" s="606"/>
      <c r="X206" s="606"/>
      <c r="Y206" s="606"/>
      <c r="Z206" s="606"/>
      <c r="AA206" s="606"/>
      <c r="AB206" s="606"/>
      <c r="AC206" s="606"/>
      <c r="AD206" s="606"/>
      <c r="AE206" s="606"/>
      <c r="AF206" s="606"/>
      <c r="AG206" s="606"/>
      <c r="AH206" s="606"/>
      <c r="AI206" s="607"/>
    </row>
    <row r="207" spans="1:35" s="320" customFormat="1" ht="408.75" customHeight="1">
      <c r="A207" s="224" t="s">
        <v>1784</v>
      </c>
      <c r="B207" s="213" t="s">
        <v>1785</v>
      </c>
      <c r="C207" s="372" t="s">
        <v>270</v>
      </c>
      <c r="D207" s="372" t="s">
        <v>28</v>
      </c>
      <c r="E207" s="373" t="s">
        <v>1782</v>
      </c>
      <c r="F207" s="374"/>
      <c r="G207" s="374"/>
      <c r="H207" s="374"/>
      <c r="I207" s="375"/>
      <c r="J207" s="374"/>
      <c r="K207" s="374"/>
      <c r="L207" s="374"/>
      <c r="M207" s="376">
        <v>0</v>
      </c>
      <c r="N207" s="377"/>
      <c r="O207" s="377"/>
      <c r="P207" s="377"/>
      <c r="Q207" s="378"/>
      <c r="R207" s="377"/>
      <c r="S207" s="377"/>
      <c r="T207" s="377"/>
      <c r="U207" s="376">
        <v>0</v>
      </c>
      <c r="V207" s="379">
        <v>0</v>
      </c>
      <c r="W207" s="377">
        <v>1800000</v>
      </c>
      <c r="X207" s="377">
        <v>200000</v>
      </c>
      <c r="Y207" s="378" t="s">
        <v>30</v>
      </c>
      <c r="Z207" s="377"/>
      <c r="AA207" s="377"/>
      <c r="AB207" s="377"/>
      <c r="AC207" s="377">
        <f>V207+W207+X207+Z207+AA207</f>
        <v>2000000</v>
      </c>
      <c r="AD207" s="377">
        <f>AC207+U207+M207</f>
        <v>2000000</v>
      </c>
      <c r="AE207" s="213" t="s">
        <v>1792</v>
      </c>
      <c r="AF207" s="380" t="s">
        <v>1783</v>
      </c>
      <c r="AG207" s="381" t="s">
        <v>33</v>
      </c>
      <c r="AH207" s="382"/>
      <c r="AI207" s="382"/>
    </row>
    <row r="208" spans="1:35" s="320" customFormat="1" ht="30" customHeight="1">
      <c r="A208" s="605" t="s">
        <v>1779</v>
      </c>
      <c r="B208" s="606"/>
      <c r="C208" s="606"/>
      <c r="D208" s="606"/>
      <c r="E208" s="606"/>
      <c r="F208" s="606"/>
      <c r="G208" s="606"/>
      <c r="H208" s="606"/>
      <c r="I208" s="606"/>
      <c r="J208" s="606"/>
      <c r="K208" s="606"/>
      <c r="L208" s="606"/>
      <c r="M208" s="606"/>
      <c r="N208" s="606"/>
      <c r="O208" s="606"/>
      <c r="P208" s="606"/>
      <c r="Q208" s="606"/>
      <c r="R208" s="606"/>
      <c r="S208" s="606"/>
      <c r="T208" s="606"/>
      <c r="U208" s="606"/>
      <c r="V208" s="606"/>
      <c r="W208" s="606"/>
      <c r="X208" s="606"/>
      <c r="Y208" s="606"/>
      <c r="Z208" s="606"/>
      <c r="AA208" s="606"/>
      <c r="AB208" s="606"/>
      <c r="AC208" s="606"/>
      <c r="AD208" s="606"/>
      <c r="AE208" s="606"/>
      <c r="AF208" s="606"/>
      <c r="AG208" s="606"/>
      <c r="AH208" s="606"/>
      <c r="AI208" s="607"/>
    </row>
    <row r="209" spans="1:35" s="38" customFormat="1" ht="164.25" customHeight="1">
      <c r="A209" s="197" t="s">
        <v>1786</v>
      </c>
      <c r="B209" s="199" t="s">
        <v>1787</v>
      </c>
      <c r="C209" s="383" t="s">
        <v>270</v>
      </c>
      <c r="D209" s="384" t="s">
        <v>28</v>
      </c>
      <c r="E209" s="385" t="s">
        <v>1782</v>
      </c>
      <c r="F209" s="386"/>
      <c r="G209" s="386"/>
      <c r="H209" s="387"/>
      <c r="I209" s="388"/>
      <c r="J209" s="386"/>
      <c r="K209" s="386"/>
      <c r="L209" s="387"/>
      <c r="M209" s="389">
        <f>F209+G209+H209+J209+K209</f>
        <v>0</v>
      </c>
      <c r="N209" s="386"/>
      <c r="O209" s="386"/>
      <c r="P209" s="387"/>
      <c r="Q209" s="388"/>
      <c r="R209" s="386"/>
      <c r="S209" s="386"/>
      <c r="T209" s="387"/>
      <c r="U209" s="389">
        <f>N209+O209+P209+R209+S209</f>
        <v>0</v>
      </c>
      <c r="V209" s="390"/>
      <c r="W209" s="386"/>
      <c r="X209" s="387"/>
      <c r="Y209" s="388" t="s">
        <v>30</v>
      </c>
      <c r="Z209" s="386"/>
      <c r="AA209" s="386"/>
      <c r="AB209" s="387"/>
      <c r="AC209" s="389">
        <f>V209+W209+X209+Z209+AA209</f>
        <v>0</v>
      </c>
      <c r="AD209" s="391">
        <v>1000000</v>
      </c>
      <c r="AE209" s="199" t="s">
        <v>1788</v>
      </c>
      <c r="AF209" s="380" t="s">
        <v>1789</v>
      </c>
      <c r="AG209" s="381" t="s">
        <v>33</v>
      </c>
      <c r="AH209" s="382"/>
      <c r="AI209" s="392"/>
    </row>
    <row r="210" spans="1:35" s="320" customFormat="1" ht="30" customHeight="1">
      <c r="A210" s="605" t="s">
        <v>1779</v>
      </c>
      <c r="B210" s="606"/>
      <c r="C210" s="606"/>
      <c r="D210" s="606"/>
      <c r="E210" s="606"/>
      <c r="F210" s="606"/>
      <c r="G210" s="606"/>
      <c r="H210" s="606"/>
      <c r="I210" s="606"/>
      <c r="J210" s="606"/>
      <c r="K210" s="606"/>
      <c r="L210" s="606"/>
      <c r="M210" s="606"/>
      <c r="N210" s="606"/>
      <c r="O210" s="606"/>
      <c r="P210" s="606"/>
      <c r="Q210" s="606"/>
      <c r="R210" s="606"/>
      <c r="S210" s="606"/>
      <c r="T210" s="606"/>
      <c r="U210" s="606"/>
      <c r="V210" s="606"/>
      <c r="W210" s="606"/>
      <c r="X210" s="606"/>
      <c r="Y210" s="606"/>
      <c r="Z210" s="606"/>
      <c r="AA210" s="606"/>
      <c r="AB210" s="606"/>
      <c r="AC210" s="606"/>
      <c r="AD210" s="606"/>
      <c r="AE210" s="606"/>
      <c r="AF210" s="606"/>
      <c r="AG210" s="606"/>
      <c r="AH210" s="606"/>
      <c r="AI210" s="607"/>
    </row>
    <row r="211" spans="1:35" s="38" customFormat="1" ht="306">
      <c r="A211" s="224" t="s">
        <v>1790</v>
      </c>
      <c r="B211" s="213" t="s">
        <v>1791</v>
      </c>
      <c r="C211" s="423" t="s">
        <v>270</v>
      </c>
      <c r="D211" s="420" t="s">
        <v>28</v>
      </c>
      <c r="E211" s="451" t="s">
        <v>1782</v>
      </c>
      <c r="F211" s="418"/>
      <c r="G211" s="418"/>
      <c r="H211" s="418"/>
      <c r="I211" s="419"/>
      <c r="J211" s="418"/>
      <c r="K211" s="418"/>
      <c r="L211" s="418"/>
      <c r="M211" s="432">
        <f>F211+G211+H211+J211+K211</f>
        <v>0</v>
      </c>
      <c r="N211" s="418"/>
      <c r="O211" s="418"/>
      <c r="P211" s="418"/>
      <c r="Q211" s="419"/>
      <c r="R211" s="418"/>
      <c r="S211" s="418"/>
      <c r="T211" s="418"/>
      <c r="U211" s="432">
        <f>N211+O211+P211+R211+S211</f>
        <v>0</v>
      </c>
      <c r="V211" s="450">
        <v>11970.8</v>
      </c>
      <c r="W211" s="418">
        <v>35911.62</v>
      </c>
      <c r="X211" s="418"/>
      <c r="Y211" s="419"/>
      <c r="Z211" s="418"/>
      <c r="AA211" s="418"/>
      <c r="AB211" s="418"/>
      <c r="AC211" s="432">
        <f>V211+W211+X211+Z211+AA211</f>
        <v>47882.42</v>
      </c>
      <c r="AD211" s="418">
        <v>1000000</v>
      </c>
      <c r="AE211" s="213" t="s">
        <v>1833</v>
      </c>
      <c r="AF211" s="416" t="s">
        <v>1834</v>
      </c>
      <c r="AG211" s="417" t="s">
        <v>33</v>
      </c>
      <c r="AH211" s="243"/>
      <c r="AI211" s="243"/>
    </row>
    <row r="212" spans="1:35" s="320" customFormat="1" ht="30" customHeight="1">
      <c r="A212" s="605" t="s">
        <v>1812</v>
      </c>
      <c r="B212" s="606"/>
      <c r="C212" s="606"/>
      <c r="D212" s="606"/>
      <c r="E212" s="606"/>
      <c r="F212" s="606"/>
      <c r="G212" s="606"/>
      <c r="H212" s="606"/>
      <c r="I212" s="606"/>
      <c r="J212" s="606"/>
      <c r="K212" s="606"/>
      <c r="L212" s="606"/>
      <c r="M212" s="606"/>
      <c r="N212" s="606"/>
      <c r="O212" s="606"/>
      <c r="P212" s="606"/>
      <c r="Q212" s="606"/>
      <c r="R212" s="606"/>
      <c r="S212" s="606"/>
      <c r="T212" s="606"/>
      <c r="U212" s="606"/>
      <c r="V212" s="606"/>
      <c r="W212" s="606"/>
      <c r="X212" s="606"/>
      <c r="Y212" s="606"/>
      <c r="Z212" s="606"/>
      <c r="AA212" s="606"/>
      <c r="AB212" s="606"/>
      <c r="AC212" s="606"/>
      <c r="AD212" s="606"/>
      <c r="AE212" s="606"/>
      <c r="AF212" s="606"/>
      <c r="AG212" s="606"/>
      <c r="AH212" s="606"/>
      <c r="AI212" s="607"/>
    </row>
    <row r="213" spans="1:35" s="38" customFormat="1" ht="164.25" customHeight="1">
      <c r="A213" s="208" t="s">
        <v>1803</v>
      </c>
      <c r="B213" s="213" t="s">
        <v>1804</v>
      </c>
      <c r="C213" s="345" t="s">
        <v>179</v>
      </c>
      <c r="D213" s="345" t="s">
        <v>38</v>
      </c>
      <c r="E213" s="210" t="s">
        <v>172</v>
      </c>
      <c r="F213" s="311"/>
      <c r="G213" s="311"/>
      <c r="H213" s="310"/>
      <c r="I213" s="326"/>
      <c r="J213" s="311"/>
      <c r="K213" s="311"/>
      <c r="L213" s="310"/>
      <c r="M213" s="202">
        <f>F213+G213+H213+J213+K213</f>
        <v>0</v>
      </c>
      <c r="N213" s="311"/>
      <c r="O213" s="311"/>
      <c r="P213" s="310"/>
      <c r="Q213" s="326"/>
      <c r="R213" s="311"/>
      <c r="S213" s="311"/>
      <c r="T213" s="310"/>
      <c r="U213" s="202">
        <f>N213+O213+P213+R213+S213</f>
        <v>0</v>
      </c>
      <c r="V213" s="346"/>
      <c r="W213" s="311">
        <v>340000</v>
      </c>
      <c r="X213" s="310"/>
      <c r="Y213" s="326"/>
      <c r="Z213" s="311"/>
      <c r="AA213" s="311"/>
      <c r="AB213" s="310"/>
      <c r="AC213" s="202">
        <f>V213+W213+X213+Z213+AA213</f>
        <v>340000</v>
      </c>
      <c r="AD213" s="311">
        <v>340000</v>
      </c>
      <c r="AE213" s="213" t="s">
        <v>1805</v>
      </c>
      <c r="AF213" s="361" t="s">
        <v>217</v>
      </c>
      <c r="AG213" s="362" t="s">
        <v>33</v>
      </c>
      <c r="AH213" s="363"/>
      <c r="AI213" s="404"/>
    </row>
    <row r="214" spans="1:35" s="405" customFormat="1" ht="30" customHeight="1">
      <c r="A214" s="617" t="s">
        <v>1802</v>
      </c>
      <c r="B214" s="618"/>
      <c r="C214" s="618"/>
      <c r="D214" s="618"/>
      <c r="E214" s="618"/>
      <c r="F214" s="618"/>
      <c r="G214" s="618"/>
      <c r="H214" s="618"/>
      <c r="I214" s="618"/>
      <c r="J214" s="618"/>
      <c r="K214" s="618"/>
      <c r="L214" s="618"/>
      <c r="M214" s="618"/>
      <c r="N214" s="618"/>
      <c r="O214" s="618"/>
      <c r="P214" s="618"/>
      <c r="Q214" s="618"/>
      <c r="R214" s="618"/>
      <c r="S214" s="618"/>
      <c r="T214" s="618"/>
      <c r="U214" s="618"/>
      <c r="V214" s="618"/>
      <c r="W214" s="618"/>
      <c r="X214" s="618"/>
      <c r="Y214" s="618"/>
      <c r="Z214" s="618"/>
      <c r="AA214" s="618"/>
      <c r="AB214" s="618"/>
      <c r="AC214" s="618"/>
      <c r="AD214" s="618"/>
      <c r="AE214" s="618"/>
      <c r="AF214" s="618"/>
      <c r="AG214" s="618"/>
      <c r="AH214" s="618"/>
      <c r="AI214" s="619"/>
    </row>
    <row r="215" spans="1:35" s="320" customFormat="1" ht="162.75" customHeight="1">
      <c r="A215" s="224" t="s">
        <v>1813</v>
      </c>
      <c r="B215" s="213" t="s">
        <v>1814</v>
      </c>
      <c r="C215" s="420" t="s">
        <v>272</v>
      </c>
      <c r="D215" s="420" t="s">
        <v>28</v>
      </c>
      <c r="E215" s="330" t="s">
        <v>1815</v>
      </c>
      <c r="F215" s="418"/>
      <c r="G215" s="418"/>
      <c r="H215" s="418"/>
      <c r="I215" s="419"/>
      <c r="J215" s="418"/>
      <c r="K215" s="418"/>
      <c r="L215" s="418"/>
      <c r="M215" s="413"/>
      <c r="N215" s="412"/>
      <c r="O215" s="412"/>
      <c r="P215" s="412"/>
      <c r="Q215" s="415"/>
      <c r="R215" s="412"/>
      <c r="S215" s="412"/>
      <c r="T215" s="412"/>
      <c r="U215" s="413"/>
      <c r="V215" s="414">
        <v>75000</v>
      </c>
      <c r="W215" s="412">
        <v>225000</v>
      </c>
      <c r="X215" s="412"/>
      <c r="Y215" s="415"/>
      <c r="Z215" s="412"/>
      <c r="AA215" s="412"/>
      <c r="AB215" s="412"/>
      <c r="AC215" s="412">
        <v>300000</v>
      </c>
      <c r="AD215" s="412">
        <v>300000</v>
      </c>
      <c r="AE215" s="324" t="s">
        <v>1816</v>
      </c>
      <c r="AF215" s="416" t="s">
        <v>445</v>
      </c>
      <c r="AG215" s="417" t="s">
        <v>1817</v>
      </c>
      <c r="AH215" s="411"/>
      <c r="AI215" s="411"/>
    </row>
    <row r="216" spans="1:35" s="405" customFormat="1" ht="30" customHeight="1">
      <c r="A216" s="605" t="s">
        <v>1812</v>
      </c>
      <c r="B216" s="638"/>
      <c r="C216" s="638"/>
      <c r="D216" s="638"/>
      <c r="E216" s="638"/>
      <c r="F216" s="638"/>
      <c r="G216" s="638"/>
      <c r="H216" s="638"/>
      <c r="I216" s="638"/>
      <c r="J216" s="638"/>
      <c r="K216" s="638"/>
      <c r="L216" s="638"/>
      <c r="M216" s="638"/>
      <c r="N216" s="638"/>
      <c r="O216" s="638"/>
      <c r="P216" s="638"/>
      <c r="Q216" s="638"/>
      <c r="R216" s="638"/>
      <c r="S216" s="638"/>
      <c r="T216" s="638"/>
      <c r="U216" s="638"/>
      <c r="V216" s="638"/>
      <c r="W216" s="638"/>
      <c r="X216" s="638"/>
      <c r="Y216" s="638"/>
      <c r="Z216" s="638"/>
      <c r="AA216" s="638"/>
      <c r="AB216" s="638"/>
      <c r="AC216" s="638"/>
      <c r="AD216" s="638"/>
      <c r="AE216" s="638"/>
      <c r="AF216" s="638"/>
      <c r="AG216" s="638"/>
      <c r="AH216" s="638"/>
      <c r="AI216" s="639"/>
    </row>
    <row r="217" spans="1:35" s="14" customFormat="1" ht="30" customHeight="1">
      <c r="A217" s="103"/>
      <c r="B217" s="104" t="s">
        <v>655</v>
      </c>
      <c r="C217" s="105"/>
      <c r="D217" s="105"/>
      <c r="E217" s="106"/>
      <c r="F217" s="107">
        <f>SUM(F218:F218)</f>
        <v>0</v>
      </c>
      <c r="G217" s="107">
        <f>SUM(G218:G218)</f>
        <v>0</v>
      </c>
      <c r="H217" s="107">
        <f>SUM(H218:H218)</f>
        <v>0</v>
      </c>
      <c r="I217" s="108"/>
      <c r="J217" s="107">
        <f>SUM(J218:J218)</f>
        <v>0</v>
      </c>
      <c r="K217" s="107">
        <f>SUM(K218:K218)</f>
        <v>0</v>
      </c>
      <c r="L217" s="108"/>
      <c r="M217" s="107">
        <f>SUM(M218:M218)</f>
        <v>0</v>
      </c>
      <c r="N217" s="107">
        <f>SUM(N218:N218)</f>
        <v>15000</v>
      </c>
      <c r="O217" s="107">
        <f>SUM(O218:O218)</f>
        <v>0</v>
      </c>
      <c r="P217" s="107">
        <f>SUM(P218:P218)</f>
        <v>0</v>
      </c>
      <c r="Q217" s="108"/>
      <c r="R217" s="107">
        <f>SUM(R218:R218)</f>
        <v>0</v>
      </c>
      <c r="S217" s="107">
        <f>SUM(S218:S218)</f>
        <v>0</v>
      </c>
      <c r="T217" s="108"/>
      <c r="U217" s="107">
        <f>SUM(U218:U218)</f>
        <v>15000</v>
      </c>
      <c r="V217" s="107">
        <f>SUM(V218:V218)</f>
        <v>0</v>
      </c>
      <c r="W217" s="107">
        <f>SUM(W218:W218)</f>
        <v>0</v>
      </c>
      <c r="X217" s="107">
        <f>SUM(X218:X218)</f>
        <v>0</v>
      </c>
      <c r="Y217" s="108"/>
      <c r="Z217" s="107">
        <f>SUM(Z218:Z218)</f>
        <v>0</v>
      </c>
      <c r="AA217" s="107">
        <f>SUM(AA218:AA218)</f>
        <v>0</v>
      </c>
      <c r="AB217" s="108"/>
      <c r="AC217" s="107">
        <f>SUM(AC218:AC218)</f>
        <v>0</v>
      </c>
      <c r="AD217" s="107">
        <f>SUM(AD218:AD218)</f>
        <v>15000</v>
      </c>
      <c r="AE217" s="109"/>
      <c r="AF217" s="110"/>
      <c r="AG217" s="111"/>
      <c r="AH217" s="111"/>
      <c r="AI217" s="111"/>
    </row>
    <row r="218" spans="1:35" s="216" customFormat="1" ht="240" customHeight="1">
      <c r="A218" s="224" t="s">
        <v>656</v>
      </c>
      <c r="B218" s="478" t="s">
        <v>1696</v>
      </c>
      <c r="C218" s="420" t="s">
        <v>663</v>
      </c>
      <c r="D218" s="420" t="s">
        <v>38</v>
      </c>
      <c r="E218" s="225" t="s">
        <v>1697</v>
      </c>
      <c r="F218" s="311"/>
      <c r="G218" s="418"/>
      <c r="H218" s="418"/>
      <c r="I218" s="418"/>
      <c r="J218" s="418"/>
      <c r="K218" s="418"/>
      <c r="L218" s="418"/>
      <c r="M218" s="454">
        <f>F218+G218+H218+J218+K218</f>
        <v>0</v>
      </c>
      <c r="N218" s="311">
        <v>15000</v>
      </c>
      <c r="O218" s="418"/>
      <c r="P218" s="418"/>
      <c r="Q218" s="418"/>
      <c r="R218" s="418"/>
      <c r="S218" s="418"/>
      <c r="T218" s="418"/>
      <c r="U218" s="454">
        <f>N218+O218+P218+R218+S218</f>
        <v>15000</v>
      </c>
      <c r="V218" s="311"/>
      <c r="W218" s="418"/>
      <c r="X218" s="418"/>
      <c r="Y218" s="418"/>
      <c r="Z218" s="418"/>
      <c r="AA218" s="418"/>
      <c r="AB218" s="418"/>
      <c r="AC218" s="454">
        <f>V218+W218+X218+Z218+AA218</f>
        <v>0</v>
      </c>
      <c r="AD218" s="311">
        <f>AC218+U218+M218</f>
        <v>15000</v>
      </c>
      <c r="AE218" s="416" t="s">
        <v>1698</v>
      </c>
      <c r="AF218" s="229" t="s">
        <v>57</v>
      </c>
      <c r="AG218" s="212" t="s">
        <v>1699</v>
      </c>
      <c r="AH218" s="212" t="s">
        <v>1848</v>
      </c>
      <c r="AI218" s="477" t="s">
        <v>1907</v>
      </c>
    </row>
    <row r="219" spans="1:35" s="119" customFormat="1" ht="30" customHeight="1">
      <c r="A219" s="611" t="s">
        <v>1706</v>
      </c>
      <c r="B219" s="612"/>
      <c r="C219" s="612"/>
      <c r="D219" s="612"/>
      <c r="E219" s="612"/>
      <c r="F219" s="612"/>
      <c r="G219" s="612"/>
      <c r="H219" s="612"/>
      <c r="I219" s="612"/>
      <c r="J219" s="612"/>
      <c r="K219" s="612"/>
      <c r="L219" s="612"/>
      <c r="M219" s="612"/>
      <c r="N219" s="612"/>
      <c r="O219" s="612"/>
      <c r="P219" s="612"/>
      <c r="Q219" s="612"/>
      <c r="R219" s="612"/>
      <c r="S219" s="612"/>
      <c r="T219" s="612"/>
      <c r="U219" s="612"/>
      <c r="V219" s="612"/>
      <c r="W219" s="612"/>
      <c r="X219" s="612"/>
      <c r="Y219" s="612"/>
      <c r="Z219" s="612"/>
      <c r="AA219" s="612"/>
      <c r="AB219" s="612"/>
      <c r="AC219" s="612"/>
      <c r="AD219" s="612"/>
      <c r="AE219" s="612"/>
      <c r="AF219" s="612"/>
      <c r="AG219" s="612"/>
      <c r="AH219" s="612"/>
      <c r="AI219" s="613"/>
    </row>
    <row r="220" ht="164.25" customHeight="1">
      <c r="B220" s="48">
        <f>COUNTA(B218:B218,B22:B154,B15:B16)</f>
        <v>132</v>
      </c>
    </row>
  </sheetData>
  <sheetProtection/>
  <mergeCells count="82">
    <mergeCell ref="A216:AI216"/>
    <mergeCell ref="A182:AI182"/>
    <mergeCell ref="A178:AI178"/>
    <mergeCell ref="A180:AI180"/>
    <mergeCell ref="B161:AG161"/>
    <mergeCell ref="B163:AG163"/>
    <mergeCell ref="A176:AI176"/>
    <mergeCell ref="B170:AG170"/>
    <mergeCell ref="A197:AI197"/>
    <mergeCell ref="A199:AI199"/>
    <mergeCell ref="AC10:AC11"/>
    <mergeCell ref="V10:V11"/>
    <mergeCell ref="W10:W11"/>
    <mergeCell ref="X10:X11"/>
    <mergeCell ref="Y10:Y11"/>
    <mergeCell ref="Z10:Z11"/>
    <mergeCell ref="A1:AH1"/>
    <mergeCell ref="A2:AH2"/>
    <mergeCell ref="A3:AH3"/>
    <mergeCell ref="A4:AH4"/>
    <mergeCell ref="A5:AH5"/>
    <mergeCell ref="A6:AI6"/>
    <mergeCell ref="H10:H11"/>
    <mergeCell ref="I10:I11"/>
    <mergeCell ref="U10:U11"/>
    <mergeCell ref="T10:T11"/>
    <mergeCell ref="AE8:AE11"/>
    <mergeCell ref="R10:R11"/>
    <mergeCell ref="S10:S11"/>
    <mergeCell ref="AB10:AB11"/>
    <mergeCell ref="V8:AC8"/>
    <mergeCell ref="V9:AC9"/>
    <mergeCell ref="A7:AE7"/>
    <mergeCell ref="A8:A11"/>
    <mergeCell ref="B8:B11"/>
    <mergeCell ref="C8:C11"/>
    <mergeCell ref="D8:D11"/>
    <mergeCell ref="E8:E11"/>
    <mergeCell ref="F8:M8"/>
    <mergeCell ref="AD8:AD11"/>
    <mergeCell ref="F9:M9"/>
    <mergeCell ref="F10:F11"/>
    <mergeCell ref="A53:AI53"/>
    <mergeCell ref="M10:M11"/>
    <mergeCell ref="AF8:AF11"/>
    <mergeCell ref="AG8:AG11"/>
    <mergeCell ref="AA10:AA11"/>
    <mergeCell ref="N8:U8"/>
    <mergeCell ref="N9:U9"/>
    <mergeCell ref="N10:N11"/>
    <mergeCell ref="O10:O11"/>
    <mergeCell ref="P10:P11"/>
    <mergeCell ref="AI8:AI11"/>
    <mergeCell ref="AH8:AH11"/>
    <mergeCell ref="J10:J11"/>
    <mergeCell ref="K10:K11"/>
    <mergeCell ref="L10:L11"/>
    <mergeCell ref="A33:AI33"/>
    <mergeCell ref="A26:AI26"/>
    <mergeCell ref="A28:AI28"/>
    <mergeCell ref="Q10:Q11"/>
    <mergeCell ref="G10:G11"/>
    <mergeCell ref="A206:AI206"/>
    <mergeCell ref="A210:AI210"/>
    <mergeCell ref="A212:AI212"/>
    <mergeCell ref="A208:AI208"/>
    <mergeCell ref="A214:AI214"/>
    <mergeCell ref="A13:B13"/>
    <mergeCell ref="B183:AI183"/>
    <mergeCell ref="A203:AI203"/>
    <mergeCell ref="A18:AI18"/>
    <mergeCell ref="A20:AI20"/>
    <mergeCell ref="A172:AI172"/>
    <mergeCell ref="B204:AI204"/>
    <mergeCell ref="A219:AI219"/>
    <mergeCell ref="A185:AI185"/>
    <mergeCell ref="A187:AI187"/>
    <mergeCell ref="A189:AI189"/>
    <mergeCell ref="A191:AI191"/>
    <mergeCell ref="A193:AI193"/>
    <mergeCell ref="A195:AI195"/>
    <mergeCell ref="A201:AI201"/>
  </mergeCells>
  <dataValidations count="5">
    <dataValidation type="list" allowBlank="1" showInputMessage="1" showErrorMessage="1" sqref="C194 C164:C169 C202 C200 C198 C192 C188 C34:C51 C29:C31 C162 C59:C160 C173:C175 C179 C177 C181 C186 C190 C54:C57 C22:C24">
      <formula1>3_prioritate!#REF!</formula1>
    </dataValidation>
    <dataValidation type="list" allowBlank="1" showInputMessage="1" showErrorMessage="1" sqref="C58 C218:D218 D22:D24 C209:D209 D164:D169 D198 D29:D31 D194 D192 D190 D188 D186 D34:D51 D181 D162 D173:D175 D179 D177 D202 D200 C15:D17 C19:D19 C205:D205 C207:D207 D54:D160">
      <formula1>3_prioritate!#REF!</formula1>
    </dataValidation>
    <dataValidation type="list" allowBlank="1" showInputMessage="1" showErrorMessage="1" sqref="C213 C215:D215 C25 C27 C52 C171 C184 C196">
      <formula1>3_prioritate!#REF!</formula1>
    </dataValidation>
    <dataValidation type="list" allowBlank="1" showInputMessage="1" showErrorMessage="1" sqref="D213">
      <formula1>3_prioritate!#REF!</formula1>
    </dataValidation>
    <dataValidation type="list" allowBlank="1" showInputMessage="1" showErrorMessage="1" sqref="D25 D27 D52 D171 D184 D196 C211:D211">
      <formula1>3_prioritate!#REF!</formula1>
    </dataValidation>
  </dataValidations>
  <printOptions/>
  <pageMargins left="0.25" right="0.25" top="0.75" bottom="0.75" header="0.3" footer="0.3"/>
  <pageSetup fitToHeight="0" fitToWidth="1" horizontalDpi="600" verticalDpi="600" orientation="landscape" paperSize="8" scale="36"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V261"/>
  <sheetViews>
    <sheetView zoomScale="55" zoomScaleNormal="55" zoomScalePageLayoutView="0" workbookViewId="0" topLeftCell="A1">
      <selection activeCell="N239" sqref="N239"/>
    </sheetView>
  </sheetViews>
  <sheetFormatPr defaultColWidth="9.140625" defaultRowHeight="15"/>
  <cols>
    <col min="1" max="1" width="13.140625" style="137" customWidth="1"/>
    <col min="2" max="2" width="32.28125" style="48" customWidth="1"/>
    <col min="3" max="3" width="19.421875" style="48" customWidth="1"/>
    <col min="4" max="4" width="11.421875" style="48" customWidth="1"/>
    <col min="5" max="5" width="15.421875" style="48" customWidth="1"/>
    <col min="6" max="6" width="11.8515625" style="138" customWidth="1"/>
    <col min="7" max="7" width="11.28125" style="139" customWidth="1"/>
    <col min="8" max="13" width="11.28125" style="138" customWidth="1"/>
    <col min="14" max="14" width="11.8515625" style="138" customWidth="1"/>
    <col min="15" max="15" width="11.28125" style="139" customWidth="1"/>
    <col min="16" max="21" width="11.28125" style="138" customWidth="1"/>
    <col min="22" max="22" width="11.8515625" style="138" customWidth="1"/>
    <col min="23" max="23" width="11.28125" style="139" customWidth="1"/>
    <col min="24" max="29" width="11.28125" style="138" customWidth="1"/>
    <col min="30" max="30" width="12.7109375" style="138" customWidth="1"/>
    <col min="31" max="31" width="56.421875" style="51" customWidth="1"/>
    <col min="32" max="32" width="12.28125" style="52" customWidth="1"/>
    <col min="33" max="33" width="16.7109375" style="53" customWidth="1"/>
    <col min="34" max="34" width="13.421875" style="53" customWidth="1"/>
    <col min="35" max="35" width="45.28125" style="53" customWidth="1"/>
    <col min="36" max="16384" width="9.140625" style="5" customWidth="1"/>
  </cols>
  <sheetData>
    <row r="1" spans="1:34" s="2" customFormat="1" ht="24.75" customHeight="1">
      <c r="A1" s="643"/>
      <c r="B1" s="643"/>
      <c r="C1" s="643"/>
      <c r="D1" s="643"/>
      <c r="E1" s="643"/>
      <c r="F1" s="643"/>
      <c r="G1" s="643"/>
      <c r="H1" s="643"/>
      <c r="I1" s="643"/>
      <c r="J1" s="643"/>
      <c r="K1" s="643"/>
      <c r="L1" s="643"/>
      <c r="M1" s="643"/>
      <c r="N1" s="643"/>
      <c r="O1" s="643"/>
      <c r="P1" s="643"/>
      <c r="Q1" s="643"/>
      <c r="R1" s="643"/>
      <c r="S1" s="643"/>
      <c r="T1" s="643"/>
      <c r="U1" s="643"/>
      <c r="V1" s="643"/>
      <c r="W1" s="643"/>
      <c r="X1" s="643"/>
      <c r="Y1" s="643"/>
      <c r="Z1" s="643"/>
      <c r="AA1" s="643"/>
      <c r="AB1" s="643"/>
      <c r="AC1" s="643"/>
      <c r="AD1" s="643"/>
      <c r="AE1" s="643"/>
      <c r="AF1" s="643"/>
      <c r="AG1" s="643"/>
      <c r="AH1" s="643"/>
    </row>
    <row r="2" spans="1:34" s="2" customFormat="1" ht="19.5" customHeight="1">
      <c r="A2" s="643"/>
      <c r="B2" s="643"/>
      <c r="C2" s="643"/>
      <c r="D2" s="643"/>
      <c r="E2" s="643"/>
      <c r="F2" s="643"/>
      <c r="G2" s="643"/>
      <c r="H2" s="643"/>
      <c r="I2" s="643"/>
      <c r="J2" s="643"/>
      <c r="K2" s="643"/>
      <c r="L2" s="643"/>
      <c r="M2" s="643"/>
      <c r="N2" s="643"/>
      <c r="O2" s="643"/>
      <c r="P2" s="643"/>
      <c r="Q2" s="643"/>
      <c r="R2" s="643"/>
      <c r="S2" s="643"/>
      <c r="T2" s="643"/>
      <c r="U2" s="643"/>
      <c r="V2" s="643"/>
      <c r="W2" s="643"/>
      <c r="X2" s="643"/>
      <c r="Y2" s="643"/>
      <c r="Z2" s="643"/>
      <c r="AA2" s="643"/>
      <c r="AB2" s="643"/>
      <c r="AC2" s="643"/>
      <c r="AD2" s="643"/>
      <c r="AE2" s="643"/>
      <c r="AF2" s="643"/>
      <c r="AG2" s="643"/>
      <c r="AH2" s="643"/>
    </row>
    <row r="3" spans="1:34" s="2" customFormat="1" ht="20.25" customHeight="1">
      <c r="A3" s="644"/>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row>
    <row r="4" spans="1:35" ht="12.75" customHeight="1">
      <c r="A4" s="637"/>
      <c r="B4" s="637"/>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c r="AD4" s="637"/>
      <c r="AE4" s="637"/>
      <c r="AF4" s="637"/>
      <c r="AG4" s="637"/>
      <c r="AH4" s="637"/>
      <c r="AI4" s="57"/>
    </row>
    <row r="5" spans="1:35" ht="16.5" customHeight="1">
      <c r="A5" s="637"/>
      <c r="B5" s="637"/>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c r="AF5" s="637"/>
      <c r="AG5" s="637"/>
      <c r="AH5" s="637"/>
      <c r="AI5" s="57"/>
    </row>
    <row r="6" spans="1:35" ht="43.5" customHeight="1">
      <c r="A6" s="539" t="s">
        <v>2044</v>
      </c>
      <c r="B6" s="517"/>
      <c r="C6" s="517"/>
      <c r="D6" s="517"/>
      <c r="E6" s="517"/>
      <c r="F6" s="517"/>
      <c r="G6" s="517"/>
      <c r="H6" s="517"/>
      <c r="I6" s="517"/>
      <c r="J6" s="517"/>
      <c r="K6" s="517"/>
      <c r="L6" s="517"/>
      <c r="M6" s="517"/>
      <c r="N6" s="517"/>
      <c r="O6" s="517"/>
      <c r="P6" s="517"/>
      <c r="Q6" s="517"/>
      <c r="R6" s="517"/>
      <c r="S6" s="517"/>
      <c r="T6" s="517"/>
      <c r="U6" s="517"/>
      <c r="V6" s="517"/>
      <c r="W6" s="517"/>
      <c r="X6" s="517"/>
      <c r="Y6" s="517"/>
      <c r="Z6" s="517"/>
      <c r="AA6" s="517"/>
      <c r="AB6" s="517"/>
      <c r="AC6" s="517"/>
      <c r="AD6" s="517"/>
      <c r="AE6" s="517"/>
      <c r="AF6" s="540"/>
      <c r="AG6" s="540"/>
      <c r="AH6" s="540"/>
      <c r="AI6" s="540"/>
    </row>
    <row r="7" spans="1:35" ht="43.5" customHeight="1">
      <c r="A7" s="539" t="s">
        <v>664</v>
      </c>
      <c r="B7" s="640"/>
      <c r="C7" s="640"/>
      <c r="D7" s="640"/>
      <c r="E7" s="640"/>
      <c r="F7" s="640"/>
      <c r="G7" s="640"/>
      <c r="H7" s="640"/>
      <c r="I7" s="640"/>
      <c r="J7" s="640"/>
      <c r="K7" s="640"/>
      <c r="L7" s="640"/>
      <c r="M7" s="640"/>
      <c r="N7" s="640"/>
      <c r="O7" s="640"/>
      <c r="P7" s="640"/>
      <c r="Q7" s="640"/>
      <c r="R7" s="640"/>
      <c r="S7" s="640"/>
      <c r="T7" s="640"/>
      <c r="U7" s="640"/>
      <c r="V7" s="640"/>
      <c r="W7" s="640"/>
      <c r="X7" s="640"/>
      <c r="Y7" s="640"/>
      <c r="Z7" s="640"/>
      <c r="AA7" s="640"/>
      <c r="AB7" s="640"/>
      <c r="AC7" s="640"/>
      <c r="AD7" s="640"/>
      <c r="AE7" s="640"/>
      <c r="AF7" s="144"/>
      <c r="AG7" s="144"/>
      <c r="AH7" s="144"/>
      <c r="AI7" s="143"/>
    </row>
    <row r="8" spans="1:35" ht="12.75" customHeight="1">
      <c r="A8" s="645" t="s">
        <v>3</v>
      </c>
      <c r="B8" s="571" t="s">
        <v>4</v>
      </c>
      <c r="C8" s="582" t="s">
        <v>5</v>
      </c>
      <c r="D8" s="582" t="s">
        <v>6</v>
      </c>
      <c r="E8" s="589" t="s">
        <v>7</v>
      </c>
      <c r="F8" s="553">
        <v>2018</v>
      </c>
      <c r="G8" s="554"/>
      <c r="H8" s="554"/>
      <c r="I8" s="554"/>
      <c r="J8" s="554"/>
      <c r="K8" s="554"/>
      <c r="L8" s="555"/>
      <c r="M8" s="556"/>
      <c r="N8" s="553">
        <v>2019</v>
      </c>
      <c r="O8" s="554"/>
      <c r="P8" s="554"/>
      <c r="Q8" s="554"/>
      <c r="R8" s="554"/>
      <c r="S8" s="554"/>
      <c r="T8" s="555"/>
      <c r="U8" s="556"/>
      <c r="V8" s="553">
        <v>2020</v>
      </c>
      <c r="W8" s="554"/>
      <c r="X8" s="554"/>
      <c r="Y8" s="554"/>
      <c r="Z8" s="554"/>
      <c r="AA8" s="554"/>
      <c r="AB8" s="555"/>
      <c r="AC8" s="556"/>
      <c r="AD8" s="634" t="s">
        <v>8</v>
      </c>
      <c r="AE8" s="635" t="s">
        <v>9</v>
      </c>
      <c r="AF8" s="632" t="s">
        <v>10</v>
      </c>
      <c r="AG8" s="571" t="s">
        <v>11</v>
      </c>
      <c r="AH8" s="550" t="s">
        <v>12</v>
      </c>
      <c r="AI8" s="550" t="s">
        <v>13</v>
      </c>
    </row>
    <row r="9" spans="1:35" ht="12.75" customHeight="1">
      <c r="A9" s="645"/>
      <c r="B9" s="571"/>
      <c r="C9" s="583"/>
      <c r="D9" s="583"/>
      <c r="E9" s="590"/>
      <c r="F9" s="570" t="s">
        <v>14</v>
      </c>
      <c r="G9" s="571"/>
      <c r="H9" s="571"/>
      <c r="I9" s="571"/>
      <c r="J9" s="571"/>
      <c r="K9" s="571"/>
      <c r="L9" s="572"/>
      <c r="M9" s="573"/>
      <c r="N9" s="570" t="s">
        <v>14</v>
      </c>
      <c r="O9" s="571"/>
      <c r="P9" s="571"/>
      <c r="Q9" s="571"/>
      <c r="R9" s="571"/>
      <c r="S9" s="571"/>
      <c r="T9" s="572"/>
      <c r="U9" s="573"/>
      <c r="V9" s="570" t="s">
        <v>14</v>
      </c>
      <c r="W9" s="571"/>
      <c r="X9" s="571"/>
      <c r="Y9" s="571"/>
      <c r="Z9" s="571"/>
      <c r="AA9" s="571"/>
      <c r="AB9" s="572"/>
      <c r="AC9" s="573"/>
      <c r="AD9" s="634"/>
      <c r="AE9" s="635"/>
      <c r="AF9" s="632"/>
      <c r="AG9" s="571"/>
      <c r="AH9" s="551"/>
      <c r="AI9" s="551"/>
    </row>
    <row r="10" spans="1:35" ht="15" customHeight="1">
      <c r="A10" s="645"/>
      <c r="B10" s="571"/>
      <c r="C10" s="583"/>
      <c r="D10" s="583"/>
      <c r="E10" s="590"/>
      <c r="F10" s="574" t="s">
        <v>658</v>
      </c>
      <c r="G10" s="575" t="s">
        <v>659</v>
      </c>
      <c r="H10" s="559" t="s">
        <v>660</v>
      </c>
      <c r="I10" s="557" t="s">
        <v>18</v>
      </c>
      <c r="J10" s="559" t="s">
        <v>661</v>
      </c>
      <c r="K10" s="559" t="s">
        <v>662</v>
      </c>
      <c r="L10" s="557" t="s">
        <v>21</v>
      </c>
      <c r="M10" s="641" t="s">
        <v>22</v>
      </c>
      <c r="N10" s="574" t="s">
        <v>15</v>
      </c>
      <c r="O10" s="575" t="s">
        <v>16</v>
      </c>
      <c r="P10" s="559" t="s">
        <v>17</v>
      </c>
      <c r="Q10" s="557" t="s">
        <v>18</v>
      </c>
      <c r="R10" s="559" t="s">
        <v>19</v>
      </c>
      <c r="S10" s="557" t="s">
        <v>20</v>
      </c>
      <c r="T10" s="557" t="s">
        <v>21</v>
      </c>
      <c r="U10" s="563" t="s">
        <v>22</v>
      </c>
      <c r="V10" s="574" t="s">
        <v>15</v>
      </c>
      <c r="W10" s="575" t="s">
        <v>16</v>
      </c>
      <c r="X10" s="559" t="s">
        <v>17</v>
      </c>
      <c r="Y10" s="557" t="s">
        <v>18</v>
      </c>
      <c r="Z10" s="559" t="s">
        <v>19</v>
      </c>
      <c r="AA10" s="557" t="s">
        <v>20</v>
      </c>
      <c r="AB10" s="557" t="s">
        <v>21</v>
      </c>
      <c r="AC10" s="563" t="s">
        <v>22</v>
      </c>
      <c r="AD10" s="634"/>
      <c r="AE10" s="635"/>
      <c r="AF10" s="632"/>
      <c r="AG10" s="571"/>
      <c r="AH10" s="551"/>
      <c r="AI10" s="551"/>
    </row>
    <row r="11" spans="1:35" ht="107.25" customHeight="1">
      <c r="A11" s="645"/>
      <c r="B11" s="571"/>
      <c r="C11" s="584"/>
      <c r="D11" s="584"/>
      <c r="E11" s="591"/>
      <c r="F11" s="574"/>
      <c r="G11" s="575"/>
      <c r="H11" s="559"/>
      <c r="I11" s="558"/>
      <c r="J11" s="559"/>
      <c r="K11" s="559"/>
      <c r="L11" s="558"/>
      <c r="M11" s="642"/>
      <c r="N11" s="574"/>
      <c r="O11" s="575"/>
      <c r="P11" s="559"/>
      <c r="Q11" s="558"/>
      <c r="R11" s="559"/>
      <c r="S11" s="558"/>
      <c r="T11" s="558"/>
      <c r="U11" s="564"/>
      <c r="V11" s="574"/>
      <c r="W11" s="575"/>
      <c r="X11" s="559"/>
      <c r="Y11" s="558"/>
      <c r="Z11" s="559"/>
      <c r="AA11" s="558"/>
      <c r="AB11" s="558"/>
      <c r="AC11" s="564"/>
      <c r="AD11" s="634"/>
      <c r="AE11" s="635"/>
      <c r="AF11" s="632"/>
      <c r="AG11" s="571"/>
      <c r="AH11" s="552"/>
      <c r="AI11" s="552"/>
    </row>
    <row r="12" spans="1:35" ht="42" customHeight="1">
      <c r="A12" s="120"/>
      <c r="B12" s="113"/>
      <c r="C12" s="113"/>
      <c r="D12" s="113"/>
      <c r="E12" s="113"/>
      <c r="F12" s="59"/>
      <c r="G12" s="58"/>
      <c r="H12" s="59"/>
      <c r="I12" s="59"/>
      <c r="J12" s="59"/>
      <c r="K12" s="59"/>
      <c r="L12" s="59"/>
      <c r="M12" s="121"/>
      <c r="N12" s="59"/>
      <c r="O12" s="58"/>
      <c r="P12" s="59"/>
      <c r="Q12" s="59"/>
      <c r="R12" s="59"/>
      <c r="S12" s="59"/>
      <c r="T12" s="59"/>
      <c r="U12" s="121"/>
      <c r="V12" s="59"/>
      <c r="W12" s="58"/>
      <c r="X12" s="59"/>
      <c r="Y12" s="59"/>
      <c r="Z12" s="59"/>
      <c r="AA12" s="59"/>
      <c r="AB12" s="59"/>
      <c r="AC12" s="121"/>
      <c r="AD12" s="114"/>
      <c r="AE12" s="115"/>
      <c r="AF12" s="116"/>
      <c r="AG12" s="117"/>
      <c r="AH12" s="118"/>
      <c r="AI12" s="118"/>
    </row>
    <row r="13" spans="1:35" s="14" customFormat="1" ht="38.25" customHeight="1">
      <c r="A13" s="620" t="s">
        <v>665</v>
      </c>
      <c r="B13" s="620"/>
      <c r="C13" s="122"/>
      <c r="D13" s="122"/>
      <c r="E13" s="123"/>
      <c r="F13" s="124">
        <f>F14+F24+F233+F256+F258</f>
        <v>897048.9</v>
      </c>
      <c r="G13" s="124">
        <f>G14+G24+G233+G256+G258</f>
        <v>0</v>
      </c>
      <c r="H13" s="124">
        <f>H14+H24+H233+H256+H258</f>
        <v>594449.5</v>
      </c>
      <c r="I13" s="125"/>
      <c r="J13" s="124">
        <f>J14+J24+J233+J256+J258</f>
        <v>248270</v>
      </c>
      <c r="K13" s="124">
        <f>K14+K24+K233+K256+K258</f>
        <v>0</v>
      </c>
      <c r="L13" s="125"/>
      <c r="M13" s="124">
        <f>M14+M24+M233+M256+M258</f>
        <v>1739768.4</v>
      </c>
      <c r="N13" s="124">
        <f>N14+N24+N233+N256+N258</f>
        <v>5011578.6</v>
      </c>
      <c r="O13" s="124">
        <f>O14+O24+O233+O256+O258</f>
        <v>0</v>
      </c>
      <c r="P13" s="124">
        <f>P14+P24+P233+P256+P258</f>
        <v>10950.5</v>
      </c>
      <c r="Q13" s="125"/>
      <c r="R13" s="124">
        <f>R14+R24+R233+R256+R258</f>
        <v>0</v>
      </c>
      <c r="S13" s="124">
        <f>S14+S24+S233+S256+S258</f>
        <v>0</v>
      </c>
      <c r="T13" s="125"/>
      <c r="U13" s="124">
        <f>U14+U24+U233+U256+U258</f>
        <v>5048529.1</v>
      </c>
      <c r="V13" s="124">
        <f>V14+V24+V233+V256+V258</f>
        <v>5400246.3</v>
      </c>
      <c r="W13" s="124">
        <f>W14+W24+W233+W256+W258</f>
        <v>2489868.8</v>
      </c>
      <c r="X13" s="124">
        <f>X14+X24+X233+X256+X258</f>
        <v>389632</v>
      </c>
      <c r="Y13" s="125"/>
      <c r="Z13" s="124">
        <f>Z14+Z24+Z233+Z256+Z258</f>
        <v>0</v>
      </c>
      <c r="AA13" s="124">
        <f>AA14+AA24+AA233+AA256+AA258</f>
        <v>0</v>
      </c>
      <c r="AB13" s="125"/>
      <c r="AC13" s="124">
        <f>AC14+AC24+AC233+AC256+AC258</f>
        <v>9292422.1</v>
      </c>
      <c r="AD13" s="124">
        <f>AD14+AD24+AD233+AD256+AD258</f>
        <v>16581578</v>
      </c>
      <c r="AE13" s="65"/>
      <c r="AF13" s="66"/>
      <c r="AG13" s="67"/>
      <c r="AH13" s="67"/>
      <c r="AI13" s="67"/>
    </row>
    <row r="14" spans="1:35" s="14" customFormat="1" ht="31.5" customHeight="1">
      <c r="A14" s="126"/>
      <c r="B14" s="69" t="s">
        <v>666</v>
      </c>
      <c r="C14" s="70"/>
      <c r="D14" s="70"/>
      <c r="E14" s="71"/>
      <c r="F14" s="127">
        <f>SUM(F15:F23)</f>
        <v>17400</v>
      </c>
      <c r="G14" s="127">
        <f>SUM(G15:G23)</f>
        <v>0</v>
      </c>
      <c r="H14" s="127">
        <f>SUM(H15:H23)</f>
        <v>0</v>
      </c>
      <c r="I14" s="128"/>
      <c r="J14" s="127">
        <f>SUM(J15:J23)</f>
        <v>0</v>
      </c>
      <c r="K14" s="127">
        <f>SUM(K15:K23)</f>
        <v>0</v>
      </c>
      <c r="L14" s="128"/>
      <c r="M14" s="127">
        <f>SUM(M15:M23)</f>
        <v>17400</v>
      </c>
      <c r="N14" s="127">
        <f>SUM(N15:N23)</f>
        <v>0</v>
      </c>
      <c r="O14" s="127">
        <f>SUM(O15:O23)</f>
        <v>0</v>
      </c>
      <c r="P14" s="127">
        <f>SUM(P15:P23)</f>
        <v>0</v>
      </c>
      <c r="Q14" s="128"/>
      <c r="R14" s="127">
        <f>SUM(R15:R23)</f>
        <v>0</v>
      </c>
      <c r="S14" s="127">
        <f>SUM(S15:S23)</f>
        <v>0</v>
      </c>
      <c r="T14" s="128"/>
      <c r="U14" s="127">
        <f>SUM(U15:U23)</f>
        <v>26000</v>
      </c>
      <c r="V14" s="127">
        <f>SUM(V15:V23)</f>
        <v>20000</v>
      </c>
      <c r="W14" s="127">
        <f>SUM(W15:W23)</f>
        <v>0</v>
      </c>
      <c r="X14" s="127">
        <f>SUM(X15:X23)</f>
        <v>0</v>
      </c>
      <c r="Y14" s="128"/>
      <c r="Z14" s="127">
        <f>SUM(Z15:Z23)</f>
        <v>0</v>
      </c>
      <c r="AA14" s="127">
        <f>SUM(AA15:AA23)</f>
        <v>0</v>
      </c>
      <c r="AB14" s="128"/>
      <c r="AC14" s="127">
        <f>SUM(AC15:AC23)</f>
        <v>20000</v>
      </c>
      <c r="AD14" s="127">
        <f>SUM(AD15:AD23)</f>
        <v>564258.4</v>
      </c>
      <c r="AE14" s="74"/>
      <c r="AF14" s="75"/>
      <c r="AG14" s="76"/>
      <c r="AH14" s="76"/>
      <c r="AI14" s="76"/>
    </row>
    <row r="15" spans="1:35" s="216" customFormat="1" ht="63.75" customHeight="1">
      <c r="A15" s="245" t="s">
        <v>667</v>
      </c>
      <c r="B15" s="452" t="s">
        <v>668</v>
      </c>
      <c r="C15" s="420" t="s">
        <v>669</v>
      </c>
      <c r="D15" s="420" t="s">
        <v>28</v>
      </c>
      <c r="E15" s="225" t="s">
        <v>670</v>
      </c>
      <c r="F15" s="321">
        <v>3600</v>
      </c>
      <c r="G15" s="419"/>
      <c r="H15" s="419"/>
      <c r="I15" s="419"/>
      <c r="J15" s="419"/>
      <c r="K15" s="419"/>
      <c r="L15" s="419"/>
      <c r="M15" s="454">
        <f>F15+G15+H15+J15+K15</f>
        <v>3600</v>
      </c>
      <c r="N15" s="321"/>
      <c r="O15" s="419"/>
      <c r="P15" s="419"/>
      <c r="Q15" s="419"/>
      <c r="R15" s="419"/>
      <c r="S15" s="419"/>
      <c r="T15" s="419"/>
      <c r="U15" s="454">
        <f>N15+O15+P15+R15+S15</f>
        <v>0</v>
      </c>
      <c r="V15" s="321"/>
      <c r="W15" s="419"/>
      <c r="X15" s="419"/>
      <c r="Y15" s="419"/>
      <c r="Z15" s="419"/>
      <c r="AA15" s="419"/>
      <c r="AB15" s="419"/>
      <c r="AC15" s="454">
        <f>V15+W15+X15+Z15+AA15</f>
        <v>0</v>
      </c>
      <c r="AD15" s="419">
        <f>AC25+U15+M15</f>
        <v>3600</v>
      </c>
      <c r="AE15" s="433" t="s">
        <v>671</v>
      </c>
      <c r="AF15" s="229">
        <v>2018</v>
      </c>
      <c r="AG15" s="212" t="s">
        <v>672</v>
      </c>
      <c r="AH15" s="212" t="s">
        <v>1842</v>
      </c>
      <c r="AI15" s="215" t="s">
        <v>1908</v>
      </c>
    </row>
    <row r="16" spans="1:35" s="230" customFormat="1" ht="69.75" customHeight="1">
      <c r="A16" s="245" t="s">
        <v>673</v>
      </c>
      <c r="B16" s="452" t="s">
        <v>674</v>
      </c>
      <c r="C16" s="212" t="s">
        <v>669</v>
      </c>
      <c r="D16" s="212" t="s">
        <v>28</v>
      </c>
      <c r="E16" s="231" t="s">
        <v>675</v>
      </c>
      <c r="F16" s="261">
        <v>3800</v>
      </c>
      <c r="G16" s="260"/>
      <c r="H16" s="260"/>
      <c r="I16" s="260"/>
      <c r="J16" s="260"/>
      <c r="K16" s="260"/>
      <c r="L16" s="260"/>
      <c r="M16" s="454">
        <f aca="true" t="shared" si="0" ref="M16:M73">F16+G16+H16+J16+K16</f>
        <v>3800</v>
      </c>
      <c r="N16" s="261"/>
      <c r="O16" s="260"/>
      <c r="P16" s="260"/>
      <c r="Q16" s="260"/>
      <c r="R16" s="260"/>
      <c r="S16" s="260"/>
      <c r="T16" s="260"/>
      <c r="U16" s="261"/>
      <c r="V16" s="261"/>
      <c r="W16" s="260"/>
      <c r="X16" s="260"/>
      <c r="Y16" s="260"/>
      <c r="Z16" s="260"/>
      <c r="AA16" s="260"/>
      <c r="AB16" s="260"/>
      <c r="AC16" s="454">
        <f aca="true" t="shared" si="1" ref="AC16:AC23">V16+W16+X16+Z16+AA16</f>
        <v>0</v>
      </c>
      <c r="AD16" s="419">
        <f>AC26+U16+M16</f>
        <v>156958.4</v>
      </c>
      <c r="AE16" s="228" t="s">
        <v>676</v>
      </c>
      <c r="AF16" s="229">
        <v>2018</v>
      </c>
      <c r="AG16" s="212" t="s">
        <v>677</v>
      </c>
      <c r="AH16" s="212" t="s">
        <v>1842</v>
      </c>
      <c r="AI16" s="215" t="s">
        <v>1909</v>
      </c>
    </row>
    <row r="17" spans="1:35" s="207" customFormat="1" ht="51" customHeight="1">
      <c r="A17" s="245" t="s">
        <v>678</v>
      </c>
      <c r="B17" s="452" t="s">
        <v>679</v>
      </c>
      <c r="C17" s="420" t="s">
        <v>669</v>
      </c>
      <c r="D17" s="420" t="s">
        <v>38</v>
      </c>
      <c r="E17" s="225" t="s">
        <v>680</v>
      </c>
      <c r="F17" s="321"/>
      <c r="G17" s="321"/>
      <c r="H17" s="321"/>
      <c r="I17" s="321"/>
      <c r="J17" s="321"/>
      <c r="K17" s="321"/>
      <c r="L17" s="321"/>
      <c r="M17" s="454">
        <f t="shared" si="0"/>
        <v>0</v>
      </c>
      <c r="N17" s="321"/>
      <c r="O17" s="321"/>
      <c r="P17" s="321"/>
      <c r="Q17" s="321"/>
      <c r="R17" s="321"/>
      <c r="S17" s="321"/>
      <c r="T17" s="321"/>
      <c r="U17" s="321">
        <v>8000</v>
      </c>
      <c r="V17" s="321"/>
      <c r="W17" s="321"/>
      <c r="X17" s="321"/>
      <c r="Y17" s="321"/>
      <c r="Z17" s="321"/>
      <c r="AA17" s="321"/>
      <c r="AB17" s="321"/>
      <c r="AC17" s="454">
        <f t="shared" si="1"/>
        <v>0</v>
      </c>
      <c r="AD17" s="419">
        <f>AC28+U17+M17</f>
        <v>15700</v>
      </c>
      <c r="AE17" s="452" t="s">
        <v>679</v>
      </c>
      <c r="AF17" s="204" t="s">
        <v>162</v>
      </c>
      <c r="AG17" s="205" t="s">
        <v>681</v>
      </c>
      <c r="AH17" s="195" t="s">
        <v>1844</v>
      </c>
      <c r="AI17" s="195"/>
    </row>
    <row r="18" spans="1:35" s="207" customFormat="1" ht="51" customHeight="1">
      <c r="A18" s="245" t="s">
        <v>682</v>
      </c>
      <c r="B18" s="452" t="s">
        <v>683</v>
      </c>
      <c r="C18" s="212" t="s">
        <v>669</v>
      </c>
      <c r="D18" s="420" t="s">
        <v>38</v>
      </c>
      <c r="E18" s="225" t="s">
        <v>684</v>
      </c>
      <c r="F18" s="321">
        <v>6000</v>
      </c>
      <c r="G18" s="321"/>
      <c r="H18" s="321"/>
      <c r="I18" s="321"/>
      <c r="J18" s="321"/>
      <c r="K18" s="321"/>
      <c r="L18" s="321"/>
      <c r="M18" s="454">
        <f t="shared" si="0"/>
        <v>6000</v>
      </c>
      <c r="N18" s="321"/>
      <c r="O18" s="321"/>
      <c r="P18" s="321"/>
      <c r="Q18" s="321"/>
      <c r="R18" s="321"/>
      <c r="S18" s="321"/>
      <c r="T18" s="321"/>
      <c r="U18" s="321"/>
      <c r="V18" s="321"/>
      <c r="W18" s="321"/>
      <c r="X18" s="321"/>
      <c r="Y18" s="321"/>
      <c r="Z18" s="321"/>
      <c r="AA18" s="321"/>
      <c r="AB18" s="321"/>
      <c r="AC18" s="454">
        <f t="shared" si="1"/>
        <v>0</v>
      </c>
      <c r="AD18" s="419">
        <f>AC29+U18+M18</f>
        <v>366000</v>
      </c>
      <c r="AE18" s="452" t="s">
        <v>683</v>
      </c>
      <c r="AF18" s="204" t="s">
        <v>189</v>
      </c>
      <c r="AG18" s="205" t="s">
        <v>685</v>
      </c>
      <c r="AH18" s="195" t="s">
        <v>1842</v>
      </c>
      <c r="AI18" s="195" t="s">
        <v>1910</v>
      </c>
    </row>
    <row r="19" spans="1:35" s="207" customFormat="1" ht="51" customHeight="1">
      <c r="A19" s="245" t="s">
        <v>686</v>
      </c>
      <c r="B19" s="452" t="s">
        <v>687</v>
      </c>
      <c r="C19" s="212" t="s">
        <v>669</v>
      </c>
      <c r="D19" s="420" t="s">
        <v>0</v>
      </c>
      <c r="E19" s="225" t="s">
        <v>684</v>
      </c>
      <c r="F19" s="321"/>
      <c r="G19" s="321"/>
      <c r="H19" s="321"/>
      <c r="I19" s="321"/>
      <c r="J19" s="321"/>
      <c r="K19" s="321"/>
      <c r="L19" s="321"/>
      <c r="M19" s="454">
        <f t="shared" si="0"/>
        <v>0</v>
      </c>
      <c r="N19" s="321"/>
      <c r="O19" s="321"/>
      <c r="P19" s="321"/>
      <c r="Q19" s="321"/>
      <c r="R19" s="321"/>
      <c r="S19" s="321"/>
      <c r="T19" s="321"/>
      <c r="U19" s="321"/>
      <c r="V19" s="321">
        <v>20000</v>
      </c>
      <c r="W19" s="321"/>
      <c r="X19" s="321"/>
      <c r="Y19" s="321"/>
      <c r="Z19" s="321"/>
      <c r="AA19" s="321"/>
      <c r="AB19" s="321"/>
      <c r="AC19" s="454">
        <f t="shared" si="1"/>
        <v>20000</v>
      </c>
      <c r="AD19" s="419">
        <f>AC31+U19+M19</f>
        <v>0</v>
      </c>
      <c r="AE19" s="452" t="s">
        <v>688</v>
      </c>
      <c r="AF19" s="204" t="s">
        <v>217</v>
      </c>
      <c r="AG19" s="205" t="s">
        <v>685</v>
      </c>
      <c r="AH19" s="195"/>
      <c r="AI19" s="195"/>
    </row>
    <row r="20" spans="1:35" s="207" customFormat="1" ht="51" customHeight="1">
      <c r="A20" s="245" t="s">
        <v>689</v>
      </c>
      <c r="B20" s="262" t="s">
        <v>690</v>
      </c>
      <c r="C20" s="212" t="s">
        <v>669</v>
      </c>
      <c r="D20" s="420" t="s">
        <v>0</v>
      </c>
      <c r="E20" s="225" t="s">
        <v>691</v>
      </c>
      <c r="F20" s="321">
        <v>4000</v>
      </c>
      <c r="G20" s="321"/>
      <c r="H20" s="321"/>
      <c r="I20" s="321"/>
      <c r="J20" s="321"/>
      <c r="K20" s="321"/>
      <c r="L20" s="321"/>
      <c r="M20" s="454">
        <f t="shared" si="0"/>
        <v>4000</v>
      </c>
      <c r="N20" s="321"/>
      <c r="O20" s="321"/>
      <c r="P20" s="321"/>
      <c r="Q20" s="321"/>
      <c r="R20" s="321"/>
      <c r="S20" s="321"/>
      <c r="T20" s="321"/>
      <c r="U20" s="321"/>
      <c r="V20" s="321"/>
      <c r="W20" s="321"/>
      <c r="X20" s="321"/>
      <c r="Y20" s="321"/>
      <c r="Z20" s="321"/>
      <c r="AA20" s="321"/>
      <c r="AB20" s="321"/>
      <c r="AC20" s="454">
        <f t="shared" si="1"/>
        <v>0</v>
      </c>
      <c r="AD20" s="419">
        <f>AC32+U20+M20</f>
        <v>4000</v>
      </c>
      <c r="AE20" s="262" t="s">
        <v>690</v>
      </c>
      <c r="AF20" s="204" t="s">
        <v>189</v>
      </c>
      <c r="AG20" s="205" t="s">
        <v>692</v>
      </c>
      <c r="AH20" s="195" t="s">
        <v>1842</v>
      </c>
      <c r="AI20" s="195" t="s">
        <v>1911</v>
      </c>
    </row>
    <row r="21" spans="1:35" s="207" customFormat="1" ht="51" customHeight="1">
      <c r="A21" s="245" t="s">
        <v>693</v>
      </c>
      <c r="B21" s="247" t="s">
        <v>694</v>
      </c>
      <c r="C21" s="212" t="s">
        <v>695</v>
      </c>
      <c r="D21" s="420" t="s">
        <v>0</v>
      </c>
      <c r="E21" s="225" t="s">
        <v>670</v>
      </c>
      <c r="F21" s="321"/>
      <c r="G21" s="321"/>
      <c r="H21" s="321"/>
      <c r="I21" s="419"/>
      <c r="J21" s="321"/>
      <c r="K21" s="321"/>
      <c r="L21" s="419"/>
      <c r="M21" s="454">
        <f t="shared" si="0"/>
        <v>0</v>
      </c>
      <c r="N21" s="321"/>
      <c r="O21" s="321"/>
      <c r="P21" s="321"/>
      <c r="Q21" s="419"/>
      <c r="R21" s="321"/>
      <c r="S21" s="321"/>
      <c r="T21" s="419"/>
      <c r="U21" s="321">
        <v>3000</v>
      </c>
      <c r="V21" s="321"/>
      <c r="W21" s="321"/>
      <c r="X21" s="321"/>
      <c r="Y21" s="419"/>
      <c r="Z21" s="321"/>
      <c r="AA21" s="321"/>
      <c r="AB21" s="419"/>
      <c r="AC21" s="454">
        <f t="shared" si="1"/>
        <v>0</v>
      </c>
      <c r="AD21" s="419">
        <f>AC33+U21+M21</f>
        <v>3000</v>
      </c>
      <c r="AE21" s="219" t="s">
        <v>696</v>
      </c>
      <c r="AF21" s="204" t="s">
        <v>162</v>
      </c>
      <c r="AG21" s="205" t="s">
        <v>672</v>
      </c>
      <c r="AH21" s="195" t="s">
        <v>1842</v>
      </c>
      <c r="AI21" s="195" t="s">
        <v>1912</v>
      </c>
    </row>
    <row r="22" spans="1:35" s="207" customFormat="1" ht="51" customHeight="1">
      <c r="A22" s="245" t="s">
        <v>697</v>
      </c>
      <c r="B22" s="247" t="s">
        <v>698</v>
      </c>
      <c r="C22" s="212" t="s">
        <v>699</v>
      </c>
      <c r="D22" s="420" t="s">
        <v>38</v>
      </c>
      <c r="E22" s="225" t="s">
        <v>700</v>
      </c>
      <c r="F22" s="321"/>
      <c r="G22" s="321"/>
      <c r="H22" s="321"/>
      <c r="I22" s="321"/>
      <c r="J22" s="321"/>
      <c r="K22" s="321"/>
      <c r="L22" s="321"/>
      <c r="M22" s="454">
        <f t="shared" si="0"/>
        <v>0</v>
      </c>
      <c r="N22" s="321"/>
      <c r="O22" s="321"/>
      <c r="P22" s="321"/>
      <c r="Q22" s="321"/>
      <c r="R22" s="321"/>
      <c r="S22" s="321"/>
      <c r="T22" s="321"/>
      <c r="U22" s="321">
        <v>15000</v>
      </c>
      <c r="V22" s="321"/>
      <c r="W22" s="321"/>
      <c r="X22" s="321"/>
      <c r="Y22" s="321"/>
      <c r="Z22" s="321"/>
      <c r="AA22" s="321"/>
      <c r="AB22" s="321"/>
      <c r="AC22" s="454">
        <f t="shared" si="1"/>
        <v>0</v>
      </c>
      <c r="AD22" s="419">
        <f>AC34+U22+M22</f>
        <v>15000</v>
      </c>
      <c r="AE22" s="219" t="s">
        <v>701</v>
      </c>
      <c r="AF22" s="204" t="s">
        <v>162</v>
      </c>
      <c r="AG22" s="205" t="s">
        <v>702</v>
      </c>
      <c r="AH22" s="195" t="s">
        <v>1844</v>
      </c>
      <c r="AI22" s="195" t="s">
        <v>1913</v>
      </c>
    </row>
    <row r="23" spans="1:35" s="38" customFormat="1" ht="51" customHeight="1">
      <c r="A23" s="131"/>
      <c r="B23" s="130"/>
      <c r="C23" s="79"/>
      <c r="D23" s="78"/>
      <c r="E23" s="89"/>
      <c r="F23" s="129"/>
      <c r="G23" s="129"/>
      <c r="H23" s="129"/>
      <c r="I23" s="129"/>
      <c r="J23" s="129"/>
      <c r="K23" s="129"/>
      <c r="L23" s="129"/>
      <c r="M23" s="202">
        <f t="shared" si="0"/>
        <v>0</v>
      </c>
      <c r="N23" s="129"/>
      <c r="O23" s="129"/>
      <c r="P23" s="129"/>
      <c r="Q23" s="129"/>
      <c r="R23" s="129"/>
      <c r="S23" s="129"/>
      <c r="T23" s="129"/>
      <c r="U23" s="80"/>
      <c r="V23" s="129"/>
      <c r="W23" s="129"/>
      <c r="X23" s="129"/>
      <c r="Y23" s="129"/>
      <c r="Z23" s="129"/>
      <c r="AA23" s="129"/>
      <c r="AB23" s="129"/>
      <c r="AC23" s="202">
        <f t="shared" si="1"/>
        <v>0</v>
      </c>
      <c r="AD23" s="223">
        <f>AC35+U23+M23</f>
        <v>0</v>
      </c>
      <c r="AE23" s="96"/>
      <c r="AF23" s="95"/>
      <c r="AG23" s="97"/>
      <c r="AH23" s="101"/>
      <c r="AI23" s="90"/>
    </row>
    <row r="24" spans="1:35" s="14" customFormat="1" ht="36.75" customHeight="1">
      <c r="A24" s="132"/>
      <c r="B24" s="69" t="s">
        <v>703</v>
      </c>
      <c r="C24" s="70"/>
      <c r="D24" s="70"/>
      <c r="E24" s="71"/>
      <c r="F24" s="127">
        <f>SUM(F25:F231)</f>
        <v>841916.9</v>
      </c>
      <c r="G24" s="127">
        <f aca="true" t="shared" si="2" ref="G24:AD24">SUM(G25:G231)</f>
        <v>0</v>
      </c>
      <c r="H24" s="127">
        <f t="shared" si="2"/>
        <v>594449.5</v>
      </c>
      <c r="I24" s="127">
        <f t="shared" si="2"/>
        <v>0</v>
      </c>
      <c r="J24" s="127">
        <f t="shared" si="2"/>
        <v>248270</v>
      </c>
      <c r="K24" s="127">
        <f t="shared" si="2"/>
        <v>0</v>
      </c>
      <c r="L24" s="127">
        <f t="shared" si="2"/>
        <v>0</v>
      </c>
      <c r="M24" s="127">
        <f t="shared" si="2"/>
        <v>1684636.4</v>
      </c>
      <c r="N24" s="127">
        <f t="shared" si="2"/>
        <v>4899438.6</v>
      </c>
      <c r="O24" s="127">
        <f t="shared" si="2"/>
        <v>0</v>
      </c>
      <c r="P24" s="127">
        <f t="shared" si="2"/>
        <v>10950.5</v>
      </c>
      <c r="Q24" s="127">
        <f t="shared" si="2"/>
        <v>0</v>
      </c>
      <c r="R24" s="127">
        <f t="shared" si="2"/>
        <v>0</v>
      </c>
      <c r="S24" s="127">
        <f t="shared" si="2"/>
        <v>0</v>
      </c>
      <c r="T24" s="127">
        <f t="shared" si="2"/>
        <v>0</v>
      </c>
      <c r="U24" s="127">
        <f t="shared" si="2"/>
        <v>4910389.1</v>
      </c>
      <c r="V24" s="127">
        <f t="shared" si="2"/>
        <v>4897222.609999999</v>
      </c>
      <c r="W24" s="127">
        <f t="shared" si="2"/>
        <v>2114868.8</v>
      </c>
      <c r="X24" s="127">
        <f t="shared" si="2"/>
        <v>389632</v>
      </c>
      <c r="Y24" s="127">
        <f t="shared" si="2"/>
        <v>0</v>
      </c>
      <c r="Z24" s="127">
        <f t="shared" si="2"/>
        <v>0</v>
      </c>
      <c r="AA24" s="127">
        <f t="shared" si="2"/>
        <v>0</v>
      </c>
      <c r="AB24" s="127">
        <f t="shared" si="2"/>
        <v>0</v>
      </c>
      <c r="AC24" s="127">
        <f t="shared" si="2"/>
        <v>8414398.41</v>
      </c>
      <c r="AD24" s="127">
        <f t="shared" si="2"/>
        <v>15009423.91</v>
      </c>
      <c r="AE24" s="98"/>
      <c r="AF24" s="75"/>
      <c r="AG24" s="76"/>
      <c r="AH24" s="76"/>
      <c r="AI24" s="76"/>
    </row>
    <row r="25" spans="1:35" s="216" customFormat="1" ht="84" customHeight="1">
      <c r="A25" s="245" t="s">
        <v>704</v>
      </c>
      <c r="B25" s="452" t="s">
        <v>705</v>
      </c>
      <c r="C25" s="420" t="s">
        <v>706</v>
      </c>
      <c r="D25" s="420" t="s">
        <v>38</v>
      </c>
      <c r="E25" s="225" t="s">
        <v>707</v>
      </c>
      <c r="F25" s="321"/>
      <c r="G25" s="419"/>
      <c r="H25" s="419"/>
      <c r="I25" s="419"/>
      <c r="J25" s="419"/>
      <c r="K25" s="419"/>
      <c r="L25" s="419"/>
      <c r="M25" s="454">
        <f t="shared" si="0"/>
        <v>0</v>
      </c>
      <c r="N25" s="321">
        <v>9000</v>
      </c>
      <c r="O25" s="419"/>
      <c r="P25" s="419"/>
      <c r="Q25" s="419"/>
      <c r="R25" s="419"/>
      <c r="S25" s="419"/>
      <c r="T25" s="419"/>
      <c r="U25" s="454">
        <f>N25+P25+R25+S25</f>
        <v>9000</v>
      </c>
      <c r="V25" s="321"/>
      <c r="W25" s="419"/>
      <c r="X25" s="419"/>
      <c r="Y25" s="419"/>
      <c r="Z25" s="419"/>
      <c r="AA25" s="419"/>
      <c r="AB25" s="419"/>
      <c r="AC25" s="454">
        <f>V25+X25+Z25+AA25</f>
        <v>0</v>
      </c>
      <c r="AD25" s="419">
        <f>AC25+U25+M25</f>
        <v>9000</v>
      </c>
      <c r="AE25" s="452" t="s">
        <v>708</v>
      </c>
      <c r="AF25" s="229">
        <v>2019</v>
      </c>
      <c r="AG25" s="212" t="s">
        <v>709</v>
      </c>
      <c r="AH25" s="212" t="s">
        <v>1848</v>
      </c>
      <c r="AI25" s="215" t="s">
        <v>1914</v>
      </c>
    </row>
    <row r="26" spans="1:35" s="36" customFormat="1" ht="408.75" customHeight="1">
      <c r="A26" s="245" t="s">
        <v>710</v>
      </c>
      <c r="B26" s="452" t="s">
        <v>1798</v>
      </c>
      <c r="C26" s="420" t="s">
        <v>711</v>
      </c>
      <c r="D26" s="212" t="s">
        <v>28</v>
      </c>
      <c r="E26" s="453" t="s">
        <v>1782</v>
      </c>
      <c r="F26" s="261"/>
      <c r="G26" s="260"/>
      <c r="H26" s="260"/>
      <c r="I26" s="260"/>
      <c r="J26" s="260"/>
      <c r="K26" s="260"/>
      <c r="L26" s="260"/>
      <c r="M26" s="454"/>
      <c r="N26" s="261"/>
      <c r="O26" s="260"/>
      <c r="P26" s="260"/>
      <c r="Q26" s="260"/>
      <c r="R26" s="260"/>
      <c r="S26" s="444"/>
      <c r="T26" s="444"/>
      <c r="U26" s="455"/>
      <c r="V26" s="447">
        <v>38289.6</v>
      </c>
      <c r="W26" s="444">
        <v>114868.8</v>
      </c>
      <c r="X26" s="444"/>
      <c r="Y26" s="444"/>
      <c r="Z26" s="444"/>
      <c r="AA26" s="444"/>
      <c r="AB26" s="444"/>
      <c r="AC26" s="455">
        <f>V26+W26</f>
        <v>153158.4</v>
      </c>
      <c r="AD26" s="419">
        <f>AC26+U26+M26</f>
        <v>153158.4</v>
      </c>
      <c r="AE26" s="452" t="s">
        <v>1835</v>
      </c>
      <c r="AF26" s="229" t="s">
        <v>1834</v>
      </c>
      <c r="AG26" s="212" t="s">
        <v>33</v>
      </c>
      <c r="AH26" s="212"/>
      <c r="AI26" s="215"/>
    </row>
    <row r="27" spans="1:35" s="36" customFormat="1" ht="20.25" customHeight="1">
      <c r="A27" s="605" t="s">
        <v>1812</v>
      </c>
      <c r="B27" s="606"/>
      <c r="C27" s="606"/>
      <c r="D27" s="606"/>
      <c r="E27" s="606"/>
      <c r="F27" s="606"/>
      <c r="G27" s="606"/>
      <c r="H27" s="606"/>
      <c r="I27" s="606"/>
      <c r="J27" s="606"/>
      <c r="K27" s="606"/>
      <c r="L27" s="606"/>
      <c r="M27" s="606"/>
      <c r="N27" s="606"/>
      <c r="O27" s="606"/>
      <c r="P27" s="606"/>
      <c r="Q27" s="606"/>
      <c r="R27" s="606"/>
      <c r="S27" s="606"/>
      <c r="T27" s="606"/>
      <c r="U27" s="606"/>
      <c r="V27" s="606"/>
      <c r="W27" s="606"/>
      <c r="X27" s="606"/>
      <c r="Y27" s="606"/>
      <c r="Z27" s="606"/>
      <c r="AA27" s="606"/>
      <c r="AB27" s="606"/>
      <c r="AC27" s="606"/>
      <c r="AD27" s="606"/>
      <c r="AE27" s="606"/>
      <c r="AF27" s="606"/>
      <c r="AG27" s="606"/>
      <c r="AH27" s="606"/>
      <c r="AI27" s="607"/>
    </row>
    <row r="28" spans="1:35" s="207" customFormat="1" ht="51" customHeight="1">
      <c r="A28" s="245" t="s">
        <v>712</v>
      </c>
      <c r="B28" s="248" t="s">
        <v>713</v>
      </c>
      <c r="C28" s="209" t="s">
        <v>714</v>
      </c>
      <c r="D28" s="209" t="s">
        <v>38</v>
      </c>
      <c r="E28" s="225" t="s">
        <v>707</v>
      </c>
      <c r="F28" s="222"/>
      <c r="G28" s="223"/>
      <c r="H28" s="223"/>
      <c r="I28" s="223"/>
      <c r="J28" s="223"/>
      <c r="K28" s="223"/>
      <c r="L28" s="223"/>
      <c r="M28" s="202">
        <f t="shared" si="0"/>
        <v>0</v>
      </c>
      <c r="N28" s="321"/>
      <c r="O28" s="223"/>
      <c r="P28" s="223"/>
      <c r="Q28" s="223"/>
      <c r="R28" s="223"/>
      <c r="S28" s="223"/>
      <c r="T28" s="223"/>
      <c r="U28" s="202">
        <f aca="true" t="shared" si="3" ref="U28:U91">N28+P28+R28+S28</f>
        <v>0</v>
      </c>
      <c r="V28" s="223">
        <v>7700</v>
      </c>
      <c r="W28" s="223"/>
      <c r="X28" s="223"/>
      <c r="Y28" s="223"/>
      <c r="Z28" s="223"/>
      <c r="AA28" s="223"/>
      <c r="AB28" s="223"/>
      <c r="AC28" s="202">
        <f>V28+X28+Z28+AA28</f>
        <v>7700</v>
      </c>
      <c r="AD28" s="223">
        <f aca="true" t="shared" si="4" ref="AD28:AD92">AC28+U28+M28</f>
        <v>7700</v>
      </c>
      <c r="AE28" s="248" t="s">
        <v>713</v>
      </c>
      <c r="AF28" s="204" t="s">
        <v>217</v>
      </c>
      <c r="AG28" s="212" t="s">
        <v>709</v>
      </c>
      <c r="AH28" s="195"/>
      <c r="AI28" s="206"/>
    </row>
    <row r="29" spans="1:256" s="207" customFormat="1" ht="359.25" customHeight="1">
      <c r="A29" s="245" t="s">
        <v>1836</v>
      </c>
      <c r="B29" s="452" t="s">
        <v>1837</v>
      </c>
      <c r="C29" s="420" t="s">
        <v>711</v>
      </c>
      <c r="D29" s="420" t="s">
        <v>38</v>
      </c>
      <c r="E29" s="267" t="s">
        <v>715</v>
      </c>
      <c r="F29" s="321">
        <v>0</v>
      </c>
      <c r="G29" s="321">
        <v>0</v>
      </c>
      <c r="H29" s="321">
        <v>0</v>
      </c>
      <c r="I29" s="419">
        <v>0</v>
      </c>
      <c r="J29" s="321">
        <v>0</v>
      </c>
      <c r="K29" s="321">
        <v>0</v>
      </c>
      <c r="L29" s="419">
        <v>0</v>
      </c>
      <c r="M29" s="454">
        <v>0</v>
      </c>
      <c r="N29" s="321">
        <v>0</v>
      </c>
      <c r="O29" s="321">
        <v>0</v>
      </c>
      <c r="P29" s="321">
        <v>0</v>
      </c>
      <c r="Q29" s="419">
        <v>0</v>
      </c>
      <c r="R29" s="321">
        <v>0</v>
      </c>
      <c r="S29" s="486">
        <v>0</v>
      </c>
      <c r="T29" s="415">
        <v>0</v>
      </c>
      <c r="U29" s="455">
        <v>0</v>
      </c>
      <c r="V29" s="486">
        <v>273825</v>
      </c>
      <c r="W29" s="444" t="s">
        <v>1838</v>
      </c>
      <c r="X29" s="486">
        <v>0</v>
      </c>
      <c r="Y29" s="415">
        <v>0</v>
      </c>
      <c r="Z29" s="486">
        <v>0</v>
      </c>
      <c r="AA29" s="486">
        <v>0</v>
      </c>
      <c r="AB29" s="415">
        <v>0</v>
      </c>
      <c r="AC29" s="444">
        <f>V29+W29</f>
        <v>360000</v>
      </c>
      <c r="AD29" s="419">
        <f>AC29</f>
        <v>360000</v>
      </c>
      <c r="AE29" s="324" t="s">
        <v>1839</v>
      </c>
      <c r="AF29" s="229" t="s">
        <v>1840</v>
      </c>
      <c r="AG29" s="417" t="s">
        <v>33</v>
      </c>
      <c r="AH29" s="243">
        <v>0</v>
      </c>
      <c r="AI29" s="243">
        <v>0</v>
      </c>
      <c r="AJ29" s="207">
        <f>'[2]4_prioritate'!AJ13</f>
        <v>0</v>
      </c>
      <c r="AK29" s="207">
        <f>'[2]4_prioritate'!AK13</f>
        <v>0</v>
      </c>
      <c r="AL29" s="207">
        <f>'[2]4_prioritate'!AL13</f>
        <v>0</v>
      </c>
      <c r="AM29" s="207">
        <f>'[2]4_prioritate'!AM13</f>
        <v>0</v>
      </c>
      <c r="AN29" s="207">
        <f>'[2]4_prioritate'!AN13</f>
        <v>0</v>
      </c>
      <c r="AO29" s="207">
        <f>'[2]4_prioritate'!AO13</f>
        <v>0</v>
      </c>
      <c r="AP29" s="207">
        <f>'[2]4_prioritate'!AP13</f>
        <v>0</v>
      </c>
      <c r="AQ29" s="207">
        <f>'[2]4_prioritate'!AQ13</f>
        <v>0</v>
      </c>
      <c r="AR29" s="207">
        <f>'[2]4_prioritate'!AR13</f>
        <v>0</v>
      </c>
      <c r="AS29" s="207">
        <f>'[2]4_prioritate'!AS13</f>
        <v>0</v>
      </c>
      <c r="AT29" s="207">
        <f>'[2]4_prioritate'!AT13</f>
        <v>0</v>
      </c>
      <c r="AU29" s="207">
        <f>'[2]4_prioritate'!AU13</f>
        <v>0</v>
      </c>
      <c r="AV29" s="207">
        <f>'[2]4_prioritate'!AV13</f>
        <v>0</v>
      </c>
      <c r="AW29" s="207">
        <f>'[2]4_prioritate'!AW13</f>
        <v>0</v>
      </c>
      <c r="AX29" s="207">
        <f>'[2]4_prioritate'!AX13</f>
        <v>0</v>
      </c>
      <c r="AY29" s="207">
        <f>'[2]4_prioritate'!AY13</f>
        <v>0</v>
      </c>
      <c r="AZ29" s="207">
        <f>'[2]4_prioritate'!AZ13</f>
        <v>0</v>
      </c>
      <c r="BA29" s="207">
        <f>'[2]4_prioritate'!BA13</f>
        <v>0</v>
      </c>
      <c r="BB29" s="207">
        <f>'[2]4_prioritate'!BB13</f>
        <v>0</v>
      </c>
      <c r="BC29" s="207">
        <f>'[2]4_prioritate'!BC13</f>
        <v>0</v>
      </c>
      <c r="BD29" s="207">
        <f>'[2]4_prioritate'!BD13</f>
        <v>0</v>
      </c>
      <c r="BE29" s="207">
        <f>'[2]4_prioritate'!BE13</f>
        <v>0</v>
      </c>
      <c r="BF29" s="207">
        <f>'[2]4_prioritate'!BF13</f>
        <v>0</v>
      </c>
      <c r="BG29" s="207">
        <f>'[2]4_prioritate'!BG13</f>
        <v>0</v>
      </c>
      <c r="BH29" s="207">
        <f>'[2]4_prioritate'!BH13</f>
        <v>0</v>
      </c>
      <c r="BI29" s="207">
        <f>'[2]4_prioritate'!BI13</f>
        <v>0</v>
      </c>
      <c r="BJ29" s="207">
        <f>'[2]4_prioritate'!BJ13</f>
        <v>0</v>
      </c>
      <c r="BK29" s="207">
        <f>'[2]4_prioritate'!BK13</f>
        <v>0</v>
      </c>
      <c r="BL29" s="207">
        <f>'[2]4_prioritate'!BL13</f>
        <v>0</v>
      </c>
      <c r="BM29" s="207">
        <f>'[2]4_prioritate'!BM13</f>
        <v>0</v>
      </c>
      <c r="BN29" s="207">
        <f>'[2]4_prioritate'!BN13</f>
        <v>0</v>
      </c>
      <c r="BO29" s="207">
        <f>'[2]4_prioritate'!BO13</f>
        <v>0</v>
      </c>
      <c r="BP29" s="207">
        <f>'[2]4_prioritate'!BP13</f>
        <v>0</v>
      </c>
      <c r="BQ29" s="207">
        <f>'[2]4_prioritate'!BQ13</f>
        <v>0</v>
      </c>
      <c r="BR29" s="207">
        <f>'[2]4_prioritate'!BR13</f>
        <v>0</v>
      </c>
      <c r="BS29" s="207">
        <f>'[2]4_prioritate'!BS13</f>
        <v>0</v>
      </c>
      <c r="BT29" s="207">
        <f>'[2]4_prioritate'!BT13</f>
        <v>0</v>
      </c>
      <c r="BU29" s="207">
        <f>'[2]4_prioritate'!BU13</f>
        <v>0</v>
      </c>
      <c r="BV29" s="207">
        <f>'[2]4_prioritate'!BV13</f>
        <v>0</v>
      </c>
      <c r="BW29" s="207">
        <f>'[2]4_prioritate'!BW13</f>
        <v>0</v>
      </c>
      <c r="BX29" s="207">
        <f>'[2]4_prioritate'!BX13</f>
        <v>0</v>
      </c>
      <c r="BY29" s="207">
        <f>'[2]4_prioritate'!BY13</f>
        <v>0</v>
      </c>
      <c r="BZ29" s="207">
        <f>'[2]4_prioritate'!BZ13</f>
        <v>0</v>
      </c>
      <c r="CA29" s="207">
        <f>'[2]4_prioritate'!CA13</f>
        <v>0</v>
      </c>
      <c r="CB29" s="207">
        <f>'[2]4_prioritate'!CB13</f>
        <v>0</v>
      </c>
      <c r="CC29" s="207">
        <f>'[2]4_prioritate'!CC13</f>
        <v>0</v>
      </c>
      <c r="CD29" s="207">
        <f>'[2]4_prioritate'!CD13</f>
        <v>0</v>
      </c>
      <c r="CE29" s="207">
        <f>'[2]4_prioritate'!CE13</f>
        <v>0</v>
      </c>
      <c r="CF29" s="207">
        <f>'[2]4_prioritate'!CF13</f>
        <v>0</v>
      </c>
      <c r="CG29" s="207">
        <f>'[2]4_prioritate'!CG13</f>
        <v>0</v>
      </c>
      <c r="CH29" s="207">
        <f>'[2]4_prioritate'!CH13</f>
        <v>0</v>
      </c>
      <c r="CI29" s="207">
        <f>'[2]4_prioritate'!CI13</f>
        <v>0</v>
      </c>
      <c r="CJ29" s="207">
        <f>'[2]4_prioritate'!CJ13</f>
        <v>0</v>
      </c>
      <c r="CK29" s="207">
        <f>'[2]4_prioritate'!CK13</f>
        <v>0</v>
      </c>
      <c r="CL29" s="207">
        <f>'[2]4_prioritate'!CL13</f>
        <v>0</v>
      </c>
      <c r="CM29" s="207">
        <f>'[2]4_prioritate'!CM13</f>
        <v>0</v>
      </c>
      <c r="CN29" s="207">
        <f>'[2]4_prioritate'!CN13</f>
        <v>0</v>
      </c>
      <c r="CO29" s="207">
        <f>'[2]4_prioritate'!CO13</f>
        <v>0</v>
      </c>
      <c r="CP29" s="207">
        <f>'[2]4_prioritate'!CP13</f>
        <v>0</v>
      </c>
      <c r="CQ29" s="207">
        <f>'[2]4_prioritate'!CQ13</f>
        <v>0</v>
      </c>
      <c r="CR29" s="207">
        <f>'[2]4_prioritate'!CR13</f>
        <v>0</v>
      </c>
      <c r="CS29" s="207">
        <f>'[2]4_prioritate'!CS13</f>
        <v>0</v>
      </c>
      <c r="CT29" s="207">
        <f>'[2]4_prioritate'!CT13</f>
        <v>0</v>
      </c>
      <c r="CU29" s="207">
        <f>'[2]4_prioritate'!CU13</f>
        <v>0</v>
      </c>
      <c r="CV29" s="207">
        <f>'[2]4_prioritate'!CV13</f>
        <v>0</v>
      </c>
      <c r="CW29" s="207">
        <f>'[2]4_prioritate'!CW13</f>
        <v>0</v>
      </c>
      <c r="CX29" s="207">
        <f>'[2]4_prioritate'!CX13</f>
        <v>0</v>
      </c>
      <c r="CY29" s="207">
        <f>'[2]4_prioritate'!CY13</f>
        <v>0</v>
      </c>
      <c r="CZ29" s="207">
        <f>'[2]4_prioritate'!CZ13</f>
        <v>0</v>
      </c>
      <c r="DA29" s="207">
        <f>'[2]4_prioritate'!DA13</f>
        <v>0</v>
      </c>
      <c r="DB29" s="207">
        <f>'[2]4_prioritate'!DB13</f>
        <v>0</v>
      </c>
      <c r="DC29" s="207">
        <f>'[2]4_prioritate'!DC13</f>
        <v>0</v>
      </c>
      <c r="DD29" s="207">
        <f>'[2]4_prioritate'!DD13</f>
        <v>0</v>
      </c>
      <c r="DE29" s="207">
        <f>'[2]4_prioritate'!DE13</f>
        <v>0</v>
      </c>
      <c r="DF29" s="207">
        <f>'[2]4_prioritate'!DF13</f>
        <v>0</v>
      </c>
      <c r="DG29" s="207">
        <f>'[2]4_prioritate'!DG13</f>
        <v>0</v>
      </c>
      <c r="DH29" s="207">
        <f>'[2]4_prioritate'!DH13</f>
        <v>0</v>
      </c>
      <c r="DI29" s="207">
        <f>'[2]4_prioritate'!DI13</f>
        <v>0</v>
      </c>
      <c r="DJ29" s="207">
        <f>'[2]4_prioritate'!DJ13</f>
        <v>0</v>
      </c>
      <c r="DK29" s="207">
        <f>'[2]4_prioritate'!DK13</f>
        <v>0</v>
      </c>
      <c r="DL29" s="207">
        <f>'[2]4_prioritate'!DL13</f>
        <v>0</v>
      </c>
      <c r="DM29" s="207">
        <f>'[2]4_prioritate'!DM13</f>
        <v>0</v>
      </c>
      <c r="DN29" s="207">
        <f>'[2]4_prioritate'!DN13</f>
        <v>0</v>
      </c>
      <c r="DO29" s="207">
        <f>'[2]4_prioritate'!DO13</f>
        <v>0</v>
      </c>
      <c r="DP29" s="207">
        <f>'[2]4_prioritate'!DP13</f>
        <v>0</v>
      </c>
      <c r="DQ29" s="207">
        <f>'[2]4_prioritate'!DQ13</f>
        <v>0</v>
      </c>
      <c r="DR29" s="207">
        <f>'[2]4_prioritate'!DR13</f>
        <v>0</v>
      </c>
      <c r="DS29" s="207">
        <f>'[2]4_prioritate'!DS13</f>
        <v>0</v>
      </c>
      <c r="DT29" s="207">
        <f>'[2]4_prioritate'!DT13</f>
        <v>0</v>
      </c>
      <c r="DU29" s="207">
        <f>'[2]4_prioritate'!DU13</f>
        <v>0</v>
      </c>
      <c r="DV29" s="207">
        <f>'[2]4_prioritate'!DV13</f>
        <v>0</v>
      </c>
      <c r="DW29" s="207">
        <f>'[2]4_prioritate'!DW13</f>
        <v>0</v>
      </c>
      <c r="DX29" s="207">
        <f>'[2]4_prioritate'!DX13</f>
        <v>0</v>
      </c>
      <c r="DY29" s="207">
        <f>'[2]4_prioritate'!DY13</f>
        <v>0</v>
      </c>
      <c r="DZ29" s="207">
        <f>'[2]4_prioritate'!DZ13</f>
        <v>0</v>
      </c>
      <c r="EA29" s="207">
        <f>'[2]4_prioritate'!EA13</f>
        <v>0</v>
      </c>
      <c r="EB29" s="207">
        <f>'[2]4_prioritate'!EB13</f>
        <v>0</v>
      </c>
      <c r="EC29" s="207">
        <f>'[2]4_prioritate'!EC13</f>
        <v>0</v>
      </c>
      <c r="ED29" s="207">
        <f>'[2]4_prioritate'!ED13</f>
        <v>0</v>
      </c>
      <c r="EE29" s="207">
        <f>'[2]4_prioritate'!EE13</f>
        <v>0</v>
      </c>
      <c r="EF29" s="207">
        <f>'[2]4_prioritate'!EF13</f>
        <v>0</v>
      </c>
      <c r="EG29" s="207">
        <f>'[2]4_prioritate'!EG13</f>
        <v>0</v>
      </c>
      <c r="EH29" s="207">
        <f>'[2]4_prioritate'!EH13</f>
        <v>0</v>
      </c>
      <c r="EI29" s="207">
        <f>'[2]4_prioritate'!EI13</f>
        <v>0</v>
      </c>
      <c r="EJ29" s="207">
        <f>'[2]4_prioritate'!EJ13</f>
        <v>0</v>
      </c>
      <c r="EK29" s="207">
        <f>'[2]4_prioritate'!EK13</f>
        <v>0</v>
      </c>
      <c r="EL29" s="207">
        <f>'[2]4_prioritate'!EL13</f>
        <v>0</v>
      </c>
      <c r="EM29" s="207">
        <f>'[2]4_prioritate'!EM13</f>
        <v>0</v>
      </c>
      <c r="EN29" s="207">
        <f>'[2]4_prioritate'!EN13</f>
        <v>0</v>
      </c>
      <c r="EO29" s="207">
        <f>'[2]4_prioritate'!EO13</f>
        <v>0</v>
      </c>
      <c r="EP29" s="207">
        <f>'[2]4_prioritate'!EP13</f>
        <v>0</v>
      </c>
      <c r="EQ29" s="207">
        <f>'[2]4_prioritate'!EQ13</f>
        <v>0</v>
      </c>
      <c r="ER29" s="207">
        <f>'[2]4_prioritate'!ER13</f>
        <v>0</v>
      </c>
      <c r="ES29" s="207">
        <f>'[2]4_prioritate'!ES13</f>
        <v>0</v>
      </c>
      <c r="ET29" s="207">
        <f>'[2]4_prioritate'!ET13</f>
        <v>0</v>
      </c>
      <c r="EU29" s="207">
        <f>'[2]4_prioritate'!EU13</f>
        <v>0</v>
      </c>
      <c r="EV29" s="207">
        <f>'[2]4_prioritate'!EV13</f>
        <v>0</v>
      </c>
      <c r="EW29" s="207">
        <f>'[2]4_prioritate'!EW13</f>
        <v>0</v>
      </c>
      <c r="EX29" s="207">
        <f>'[2]4_prioritate'!EX13</f>
        <v>0</v>
      </c>
      <c r="EY29" s="207">
        <f>'[2]4_prioritate'!EY13</f>
        <v>0</v>
      </c>
      <c r="EZ29" s="207">
        <f>'[2]4_prioritate'!EZ13</f>
        <v>0</v>
      </c>
      <c r="FA29" s="207">
        <f>'[2]4_prioritate'!FA13</f>
        <v>0</v>
      </c>
      <c r="FB29" s="207">
        <f>'[2]4_prioritate'!FB13</f>
        <v>0</v>
      </c>
      <c r="FC29" s="207">
        <f>'[2]4_prioritate'!FC13</f>
        <v>0</v>
      </c>
      <c r="FD29" s="207">
        <f>'[2]4_prioritate'!FD13</f>
        <v>0</v>
      </c>
      <c r="FE29" s="207">
        <f>'[2]4_prioritate'!FE13</f>
        <v>0</v>
      </c>
      <c r="FF29" s="207">
        <f>'[2]4_prioritate'!FF13</f>
        <v>0</v>
      </c>
      <c r="FG29" s="207">
        <f>'[2]4_prioritate'!FG13</f>
        <v>0</v>
      </c>
      <c r="FH29" s="207">
        <f>'[2]4_prioritate'!FH13</f>
        <v>0</v>
      </c>
      <c r="FI29" s="207">
        <f>'[2]4_prioritate'!FI13</f>
        <v>0</v>
      </c>
      <c r="FJ29" s="207">
        <f>'[2]4_prioritate'!FJ13</f>
        <v>0</v>
      </c>
      <c r="FK29" s="207">
        <f>'[2]4_prioritate'!FK13</f>
        <v>0</v>
      </c>
      <c r="FL29" s="207">
        <f>'[2]4_prioritate'!FL13</f>
        <v>0</v>
      </c>
      <c r="FM29" s="207">
        <f>'[2]4_prioritate'!FM13</f>
        <v>0</v>
      </c>
      <c r="FN29" s="207">
        <f>'[2]4_prioritate'!FN13</f>
        <v>0</v>
      </c>
      <c r="FO29" s="207">
        <f>'[2]4_prioritate'!FO13</f>
        <v>0</v>
      </c>
      <c r="FP29" s="207">
        <f>'[2]4_prioritate'!FP13</f>
        <v>0</v>
      </c>
      <c r="FQ29" s="207">
        <f>'[2]4_prioritate'!FQ13</f>
        <v>0</v>
      </c>
      <c r="FR29" s="207">
        <f>'[2]4_prioritate'!FR13</f>
        <v>0</v>
      </c>
      <c r="FS29" s="207">
        <f>'[2]4_prioritate'!FS13</f>
        <v>0</v>
      </c>
      <c r="FT29" s="207">
        <f>'[2]4_prioritate'!FT13</f>
        <v>0</v>
      </c>
      <c r="FU29" s="207">
        <f>'[2]4_prioritate'!FU13</f>
        <v>0</v>
      </c>
      <c r="FV29" s="207">
        <f>'[2]4_prioritate'!FV13</f>
        <v>0</v>
      </c>
      <c r="FW29" s="207">
        <f>'[2]4_prioritate'!FW13</f>
        <v>0</v>
      </c>
      <c r="FX29" s="207">
        <f>'[2]4_prioritate'!FX13</f>
        <v>0</v>
      </c>
      <c r="FY29" s="207">
        <f>'[2]4_prioritate'!FY13</f>
        <v>0</v>
      </c>
      <c r="FZ29" s="207">
        <f>'[2]4_prioritate'!FZ13</f>
        <v>0</v>
      </c>
      <c r="GA29" s="207">
        <f>'[2]4_prioritate'!GA13</f>
        <v>0</v>
      </c>
      <c r="GB29" s="207">
        <f>'[2]4_prioritate'!GB13</f>
        <v>0</v>
      </c>
      <c r="GC29" s="207">
        <f>'[2]4_prioritate'!GC13</f>
        <v>0</v>
      </c>
      <c r="GD29" s="207">
        <f>'[2]4_prioritate'!GD13</f>
        <v>0</v>
      </c>
      <c r="GE29" s="207">
        <f>'[2]4_prioritate'!GE13</f>
        <v>0</v>
      </c>
      <c r="GF29" s="207">
        <f>'[2]4_prioritate'!GF13</f>
        <v>0</v>
      </c>
      <c r="GG29" s="207">
        <f>'[2]4_prioritate'!GG13</f>
        <v>0</v>
      </c>
      <c r="GH29" s="207">
        <f>'[2]4_prioritate'!GH13</f>
        <v>0</v>
      </c>
      <c r="GI29" s="207">
        <f>'[2]4_prioritate'!GI13</f>
        <v>0</v>
      </c>
      <c r="GJ29" s="207">
        <f>'[2]4_prioritate'!GJ13</f>
        <v>0</v>
      </c>
      <c r="GK29" s="207">
        <f>'[2]4_prioritate'!GK13</f>
        <v>0</v>
      </c>
      <c r="GL29" s="207">
        <f>'[2]4_prioritate'!GL13</f>
        <v>0</v>
      </c>
      <c r="GM29" s="207">
        <f>'[2]4_prioritate'!GM13</f>
        <v>0</v>
      </c>
      <c r="GN29" s="207">
        <f>'[2]4_prioritate'!GN13</f>
        <v>0</v>
      </c>
      <c r="GO29" s="207">
        <f>'[2]4_prioritate'!GO13</f>
        <v>0</v>
      </c>
      <c r="GP29" s="207">
        <f>'[2]4_prioritate'!GP13</f>
        <v>0</v>
      </c>
      <c r="GQ29" s="207">
        <f>'[2]4_prioritate'!GQ13</f>
        <v>0</v>
      </c>
      <c r="GR29" s="207">
        <f>'[2]4_prioritate'!GR13</f>
        <v>0</v>
      </c>
      <c r="GS29" s="207">
        <f>'[2]4_prioritate'!GS13</f>
        <v>0</v>
      </c>
      <c r="GT29" s="207">
        <f>'[2]4_prioritate'!GT13</f>
        <v>0</v>
      </c>
      <c r="GU29" s="207">
        <f>'[2]4_prioritate'!GU13</f>
        <v>0</v>
      </c>
      <c r="GV29" s="207">
        <f>'[2]4_prioritate'!GV13</f>
        <v>0</v>
      </c>
      <c r="GW29" s="207">
        <f>'[2]4_prioritate'!GW13</f>
        <v>0</v>
      </c>
      <c r="GX29" s="207">
        <f>'[2]4_prioritate'!GX13</f>
        <v>0</v>
      </c>
      <c r="GY29" s="207">
        <f>'[2]4_prioritate'!GY13</f>
        <v>0</v>
      </c>
      <c r="GZ29" s="207">
        <f>'[2]4_prioritate'!GZ13</f>
        <v>0</v>
      </c>
      <c r="HA29" s="207">
        <f>'[2]4_prioritate'!HA13</f>
        <v>0</v>
      </c>
      <c r="HB29" s="207">
        <f>'[2]4_prioritate'!HB13</f>
        <v>0</v>
      </c>
      <c r="HC29" s="207">
        <f>'[2]4_prioritate'!HC13</f>
        <v>0</v>
      </c>
      <c r="HD29" s="207">
        <f>'[2]4_prioritate'!HD13</f>
        <v>0</v>
      </c>
      <c r="HE29" s="207">
        <f>'[2]4_prioritate'!HE13</f>
        <v>0</v>
      </c>
      <c r="HF29" s="207">
        <f>'[2]4_prioritate'!HF13</f>
        <v>0</v>
      </c>
      <c r="HG29" s="207">
        <f>'[2]4_prioritate'!HG13</f>
        <v>0</v>
      </c>
      <c r="HH29" s="207">
        <f>'[2]4_prioritate'!HH13</f>
        <v>0</v>
      </c>
      <c r="HI29" s="207">
        <f>'[2]4_prioritate'!HI13</f>
        <v>0</v>
      </c>
      <c r="HJ29" s="207">
        <f>'[2]4_prioritate'!HJ13</f>
        <v>0</v>
      </c>
      <c r="HK29" s="207">
        <f>'[2]4_prioritate'!HK13</f>
        <v>0</v>
      </c>
      <c r="HL29" s="207">
        <f>'[2]4_prioritate'!HL13</f>
        <v>0</v>
      </c>
      <c r="HM29" s="207">
        <f>'[2]4_prioritate'!HM13</f>
        <v>0</v>
      </c>
      <c r="HN29" s="207">
        <f>'[2]4_prioritate'!HN13</f>
        <v>0</v>
      </c>
      <c r="HO29" s="207">
        <f>'[2]4_prioritate'!HO13</f>
        <v>0</v>
      </c>
      <c r="HP29" s="207">
        <f>'[2]4_prioritate'!HP13</f>
        <v>0</v>
      </c>
      <c r="HQ29" s="207">
        <f>'[2]4_prioritate'!HQ13</f>
        <v>0</v>
      </c>
      <c r="HR29" s="207">
        <f>'[2]4_prioritate'!HR13</f>
        <v>0</v>
      </c>
      <c r="HS29" s="207">
        <f>'[2]4_prioritate'!HS13</f>
        <v>0</v>
      </c>
      <c r="HT29" s="207">
        <f>'[2]4_prioritate'!HT13</f>
        <v>0</v>
      </c>
      <c r="HU29" s="207">
        <f>'[2]4_prioritate'!HU13</f>
        <v>0</v>
      </c>
      <c r="HV29" s="207">
        <f>'[2]4_prioritate'!HV13</f>
        <v>0</v>
      </c>
      <c r="HW29" s="207">
        <f>'[2]4_prioritate'!HW13</f>
        <v>0</v>
      </c>
      <c r="HX29" s="207">
        <f>'[2]4_prioritate'!HX13</f>
        <v>0</v>
      </c>
      <c r="HY29" s="207">
        <f>'[2]4_prioritate'!HY13</f>
        <v>0</v>
      </c>
      <c r="HZ29" s="207">
        <f>'[2]4_prioritate'!HZ13</f>
        <v>0</v>
      </c>
      <c r="IA29" s="207">
        <f>'[2]4_prioritate'!IA13</f>
        <v>0</v>
      </c>
      <c r="IB29" s="207">
        <f>'[2]4_prioritate'!IB13</f>
        <v>0</v>
      </c>
      <c r="IC29" s="207">
        <f>'[2]4_prioritate'!IC13</f>
        <v>0</v>
      </c>
      <c r="ID29" s="207">
        <f>'[2]4_prioritate'!ID13</f>
        <v>0</v>
      </c>
      <c r="IE29" s="207">
        <f>'[2]4_prioritate'!IE13</f>
        <v>0</v>
      </c>
      <c r="IF29" s="207">
        <f>'[2]4_prioritate'!IF13</f>
        <v>0</v>
      </c>
      <c r="IG29" s="207">
        <f>'[2]4_prioritate'!IG13</f>
        <v>0</v>
      </c>
      <c r="IH29" s="207">
        <f>'[2]4_prioritate'!IH13</f>
        <v>0</v>
      </c>
      <c r="II29" s="207">
        <f>'[2]4_prioritate'!II13</f>
        <v>0</v>
      </c>
      <c r="IJ29" s="207">
        <f>'[2]4_prioritate'!IJ13</f>
        <v>0</v>
      </c>
      <c r="IK29" s="207">
        <f>'[2]4_prioritate'!IK13</f>
        <v>0</v>
      </c>
      <c r="IL29" s="207">
        <f>'[2]4_prioritate'!IL13</f>
        <v>0</v>
      </c>
      <c r="IM29" s="207">
        <f>'[2]4_prioritate'!IM13</f>
        <v>0</v>
      </c>
      <c r="IN29" s="207">
        <f>'[2]4_prioritate'!IN13</f>
        <v>0</v>
      </c>
      <c r="IO29" s="207">
        <f>'[2]4_prioritate'!IO13</f>
        <v>0</v>
      </c>
      <c r="IP29" s="207">
        <f>'[2]4_prioritate'!IP13</f>
        <v>0</v>
      </c>
      <c r="IQ29" s="207">
        <f>'[2]4_prioritate'!IQ13</f>
        <v>0</v>
      </c>
      <c r="IR29" s="207">
        <f>'[2]4_prioritate'!IR13</f>
        <v>0</v>
      </c>
      <c r="IS29" s="207">
        <f>'[2]4_prioritate'!IS13</f>
        <v>0</v>
      </c>
      <c r="IT29" s="207">
        <f>'[2]4_prioritate'!IT13</f>
        <v>0</v>
      </c>
      <c r="IU29" s="207">
        <f>'[2]4_prioritate'!IU13</f>
        <v>0</v>
      </c>
      <c r="IV29" s="207">
        <f>'[2]4_prioritate'!IV13</f>
        <v>0</v>
      </c>
    </row>
    <row r="30" spans="1:35" s="320" customFormat="1" ht="22.5" customHeight="1">
      <c r="A30" s="605" t="s">
        <v>1812</v>
      </c>
      <c r="B30" s="606"/>
      <c r="C30" s="606"/>
      <c r="D30" s="606"/>
      <c r="E30" s="606"/>
      <c r="F30" s="606"/>
      <c r="G30" s="606"/>
      <c r="H30" s="606"/>
      <c r="I30" s="606"/>
      <c r="J30" s="606"/>
      <c r="K30" s="606"/>
      <c r="L30" s="606"/>
      <c r="M30" s="606"/>
      <c r="N30" s="606"/>
      <c r="O30" s="606"/>
      <c r="P30" s="606"/>
      <c r="Q30" s="606"/>
      <c r="R30" s="606"/>
      <c r="S30" s="606"/>
      <c r="T30" s="606"/>
      <c r="U30" s="606"/>
      <c r="V30" s="606"/>
      <c r="W30" s="606"/>
      <c r="X30" s="606"/>
      <c r="Y30" s="606"/>
      <c r="Z30" s="606"/>
      <c r="AA30" s="606"/>
      <c r="AB30" s="606"/>
      <c r="AC30" s="606"/>
      <c r="AD30" s="606"/>
      <c r="AE30" s="606"/>
      <c r="AF30" s="606"/>
      <c r="AG30" s="606"/>
      <c r="AH30" s="606"/>
      <c r="AI30" s="607"/>
    </row>
    <row r="31" spans="1:35" s="207" customFormat="1" ht="97.5" customHeight="1">
      <c r="A31" s="245" t="s">
        <v>717</v>
      </c>
      <c r="B31" s="452" t="s">
        <v>718</v>
      </c>
      <c r="C31" s="420" t="s">
        <v>719</v>
      </c>
      <c r="D31" s="420" t="s">
        <v>38</v>
      </c>
      <c r="E31" s="267" t="s">
        <v>715</v>
      </c>
      <c r="F31" s="321"/>
      <c r="G31" s="321"/>
      <c r="H31" s="321"/>
      <c r="I31" s="419"/>
      <c r="J31" s="321"/>
      <c r="K31" s="321"/>
      <c r="L31" s="419"/>
      <c r="M31" s="454">
        <f t="shared" si="0"/>
        <v>0</v>
      </c>
      <c r="N31" s="321">
        <v>70000</v>
      </c>
      <c r="O31" s="321"/>
      <c r="P31" s="321"/>
      <c r="Q31" s="419"/>
      <c r="R31" s="321"/>
      <c r="S31" s="321"/>
      <c r="T31" s="419"/>
      <c r="U31" s="454">
        <f t="shared" si="3"/>
        <v>70000</v>
      </c>
      <c r="V31" s="321"/>
      <c r="W31" s="321"/>
      <c r="X31" s="321"/>
      <c r="Y31" s="419"/>
      <c r="Z31" s="321"/>
      <c r="AA31" s="321"/>
      <c r="AB31" s="419"/>
      <c r="AC31" s="454">
        <f aca="true" t="shared" si="5" ref="AC31:AC89">V31+X31+Z31+AA31</f>
        <v>0</v>
      </c>
      <c r="AD31" s="419">
        <f t="shared" si="4"/>
        <v>70000</v>
      </c>
      <c r="AE31" s="452" t="s">
        <v>720</v>
      </c>
      <c r="AF31" s="204" t="s">
        <v>162</v>
      </c>
      <c r="AG31" s="205" t="s">
        <v>716</v>
      </c>
      <c r="AH31" s="195" t="s">
        <v>1844</v>
      </c>
      <c r="AI31" s="195" t="s">
        <v>1855</v>
      </c>
    </row>
    <row r="32" spans="1:35" s="207" customFormat="1" ht="51" customHeight="1">
      <c r="A32" s="245" t="s">
        <v>721</v>
      </c>
      <c r="B32" s="452" t="s">
        <v>722</v>
      </c>
      <c r="C32" s="420" t="s">
        <v>719</v>
      </c>
      <c r="D32" s="420" t="s">
        <v>38</v>
      </c>
      <c r="E32" s="267" t="s">
        <v>715</v>
      </c>
      <c r="F32" s="321"/>
      <c r="G32" s="321"/>
      <c r="H32" s="321"/>
      <c r="I32" s="419"/>
      <c r="J32" s="321"/>
      <c r="K32" s="321"/>
      <c r="L32" s="419"/>
      <c r="M32" s="454">
        <f t="shared" si="0"/>
        <v>0</v>
      </c>
      <c r="N32" s="321">
        <v>33181</v>
      </c>
      <c r="O32" s="321"/>
      <c r="P32" s="321"/>
      <c r="Q32" s="419"/>
      <c r="R32" s="321"/>
      <c r="S32" s="321"/>
      <c r="T32" s="419"/>
      <c r="U32" s="454">
        <f t="shared" si="3"/>
        <v>33181</v>
      </c>
      <c r="V32" s="321"/>
      <c r="W32" s="321"/>
      <c r="X32" s="321"/>
      <c r="Y32" s="419"/>
      <c r="Z32" s="321"/>
      <c r="AA32" s="321"/>
      <c r="AB32" s="419"/>
      <c r="AC32" s="454">
        <f t="shared" si="5"/>
        <v>0</v>
      </c>
      <c r="AD32" s="419">
        <f t="shared" si="4"/>
        <v>33181</v>
      </c>
      <c r="AE32" s="452" t="s">
        <v>722</v>
      </c>
      <c r="AF32" s="204" t="s">
        <v>162</v>
      </c>
      <c r="AG32" s="205" t="s">
        <v>716</v>
      </c>
      <c r="AH32" s="195" t="s">
        <v>1844</v>
      </c>
      <c r="AI32" s="195" t="s">
        <v>1855</v>
      </c>
    </row>
    <row r="33" spans="1:35" s="207" customFormat="1" ht="51" customHeight="1">
      <c r="A33" s="245" t="s">
        <v>723</v>
      </c>
      <c r="B33" s="452" t="s">
        <v>724</v>
      </c>
      <c r="C33" s="420" t="s">
        <v>714</v>
      </c>
      <c r="D33" s="420" t="s">
        <v>38</v>
      </c>
      <c r="E33" s="267" t="s">
        <v>715</v>
      </c>
      <c r="F33" s="321"/>
      <c r="G33" s="321"/>
      <c r="H33" s="321"/>
      <c r="I33" s="419"/>
      <c r="J33" s="321"/>
      <c r="K33" s="321"/>
      <c r="L33" s="419"/>
      <c r="M33" s="454">
        <f t="shared" si="0"/>
        <v>0</v>
      </c>
      <c r="N33" s="321">
        <v>300000</v>
      </c>
      <c r="O33" s="321"/>
      <c r="P33" s="321"/>
      <c r="Q33" s="419"/>
      <c r="R33" s="321"/>
      <c r="S33" s="321"/>
      <c r="T33" s="419"/>
      <c r="U33" s="454">
        <f t="shared" si="3"/>
        <v>300000</v>
      </c>
      <c r="V33" s="321"/>
      <c r="W33" s="321"/>
      <c r="X33" s="321"/>
      <c r="Y33" s="419"/>
      <c r="Z33" s="321"/>
      <c r="AA33" s="321"/>
      <c r="AB33" s="419"/>
      <c r="AC33" s="454">
        <f t="shared" si="5"/>
        <v>0</v>
      </c>
      <c r="AD33" s="419">
        <f t="shared" si="4"/>
        <v>300000</v>
      </c>
      <c r="AE33" s="452" t="s">
        <v>725</v>
      </c>
      <c r="AF33" s="204" t="s">
        <v>162</v>
      </c>
      <c r="AG33" s="205" t="s">
        <v>716</v>
      </c>
      <c r="AH33" s="195" t="s">
        <v>1844</v>
      </c>
      <c r="AI33" s="195" t="s">
        <v>1855</v>
      </c>
    </row>
    <row r="34" spans="1:35" s="207" customFormat="1" ht="51" customHeight="1">
      <c r="A34" s="245" t="s">
        <v>726</v>
      </c>
      <c r="B34" s="452" t="s">
        <v>727</v>
      </c>
      <c r="C34" s="420" t="s">
        <v>706</v>
      </c>
      <c r="D34" s="420" t="s">
        <v>38</v>
      </c>
      <c r="E34" s="267" t="s">
        <v>715</v>
      </c>
      <c r="F34" s="321"/>
      <c r="G34" s="321"/>
      <c r="H34" s="321"/>
      <c r="I34" s="419"/>
      <c r="J34" s="321"/>
      <c r="K34" s="321"/>
      <c r="L34" s="419"/>
      <c r="M34" s="454">
        <f t="shared" si="0"/>
        <v>0</v>
      </c>
      <c r="N34" s="321">
        <v>60000</v>
      </c>
      <c r="O34" s="321"/>
      <c r="P34" s="321"/>
      <c r="Q34" s="419"/>
      <c r="R34" s="321"/>
      <c r="S34" s="321"/>
      <c r="T34" s="419"/>
      <c r="U34" s="454">
        <f t="shared" si="3"/>
        <v>60000</v>
      </c>
      <c r="V34" s="321"/>
      <c r="W34" s="321"/>
      <c r="X34" s="321"/>
      <c r="Y34" s="419"/>
      <c r="Z34" s="321"/>
      <c r="AA34" s="321"/>
      <c r="AB34" s="419"/>
      <c r="AC34" s="454">
        <f t="shared" si="5"/>
        <v>0</v>
      </c>
      <c r="AD34" s="419">
        <f t="shared" si="4"/>
        <v>60000</v>
      </c>
      <c r="AE34" s="452" t="s">
        <v>727</v>
      </c>
      <c r="AF34" s="204" t="s">
        <v>162</v>
      </c>
      <c r="AG34" s="205" t="s">
        <v>716</v>
      </c>
      <c r="AH34" s="195" t="s">
        <v>1844</v>
      </c>
      <c r="AI34" s="195" t="s">
        <v>1855</v>
      </c>
    </row>
    <row r="35" spans="1:35" s="207" customFormat="1" ht="51" customHeight="1">
      <c r="A35" s="245" t="s">
        <v>728</v>
      </c>
      <c r="B35" s="452" t="s">
        <v>729</v>
      </c>
      <c r="C35" s="420" t="s">
        <v>730</v>
      </c>
      <c r="D35" s="420" t="s">
        <v>0</v>
      </c>
      <c r="E35" s="267" t="s">
        <v>715</v>
      </c>
      <c r="F35" s="321"/>
      <c r="G35" s="321"/>
      <c r="H35" s="321"/>
      <c r="I35" s="419"/>
      <c r="J35" s="321"/>
      <c r="K35" s="321"/>
      <c r="L35" s="419"/>
      <c r="M35" s="454">
        <f t="shared" si="0"/>
        <v>0</v>
      </c>
      <c r="N35" s="321">
        <v>70000</v>
      </c>
      <c r="O35" s="321"/>
      <c r="P35" s="321"/>
      <c r="Q35" s="419"/>
      <c r="R35" s="321"/>
      <c r="S35" s="321"/>
      <c r="T35" s="419"/>
      <c r="U35" s="454">
        <f t="shared" si="3"/>
        <v>70000</v>
      </c>
      <c r="V35" s="321"/>
      <c r="W35" s="321"/>
      <c r="X35" s="321"/>
      <c r="Y35" s="419"/>
      <c r="Z35" s="321"/>
      <c r="AA35" s="321"/>
      <c r="AB35" s="419"/>
      <c r="AC35" s="454">
        <f t="shared" si="5"/>
        <v>0</v>
      </c>
      <c r="AD35" s="419">
        <f t="shared" si="4"/>
        <v>70000</v>
      </c>
      <c r="AE35" s="452" t="s">
        <v>729</v>
      </c>
      <c r="AF35" s="204" t="s">
        <v>162</v>
      </c>
      <c r="AG35" s="205" t="s">
        <v>716</v>
      </c>
      <c r="AH35" s="195" t="s">
        <v>1844</v>
      </c>
      <c r="AI35" s="195" t="s">
        <v>1855</v>
      </c>
    </row>
    <row r="36" spans="1:35" s="207" customFormat="1" ht="51" customHeight="1">
      <c r="A36" s="245" t="s">
        <v>731</v>
      </c>
      <c r="B36" s="452" t="s">
        <v>732</v>
      </c>
      <c r="C36" s="420" t="s">
        <v>730</v>
      </c>
      <c r="D36" s="420" t="s">
        <v>38</v>
      </c>
      <c r="E36" s="267" t="s">
        <v>715</v>
      </c>
      <c r="F36" s="321"/>
      <c r="G36" s="321"/>
      <c r="H36" s="321"/>
      <c r="I36" s="419"/>
      <c r="J36" s="321"/>
      <c r="K36" s="321"/>
      <c r="L36" s="419"/>
      <c r="M36" s="454">
        <f t="shared" si="0"/>
        <v>0</v>
      </c>
      <c r="N36" s="321">
        <v>40000</v>
      </c>
      <c r="O36" s="321"/>
      <c r="P36" s="321"/>
      <c r="Q36" s="419"/>
      <c r="R36" s="321"/>
      <c r="S36" s="321"/>
      <c r="T36" s="419"/>
      <c r="U36" s="454">
        <f t="shared" si="3"/>
        <v>40000</v>
      </c>
      <c r="V36" s="321"/>
      <c r="W36" s="321"/>
      <c r="X36" s="321"/>
      <c r="Y36" s="419"/>
      <c r="Z36" s="321"/>
      <c r="AA36" s="321"/>
      <c r="AB36" s="419"/>
      <c r="AC36" s="454">
        <f t="shared" si="5"/>
        <v>0</v>
      </c>
      <c r="AD36" s="419">
        <f t="shared" si="4"/>
        <v>40000</v>
      </c>
      <c r="AE36" s="452" t="s">
        <v>732</v>
      </c>
      <c r="AF36" s="204" t="s">
        <v>162</v>
      </c>
      <c r="AG36" s="205" t="s">
        <v>716</v>
      </c>
      <c r="AH36" s="195" t="s">
        <v>1848</v>
      </c>
      <c r="AI36" s="195" t="s">
        <v>1855</v>
      </c>
    </row>
    <row r="37" spans="1:35" s="207" customFormat="1" ht="51" customHeight="1">
      <c r="A37" s="245" t="s">
        <v>733</v>
      </c>
      <c r="B37" s="452" t="s">
        <v>734</v>
      </c>
      <c r="C37" s="420" t="s">
        <v>714</v>
      </c>
      <c r="D37" s="420" t="s">
        <v>0</v>
      </c>
      <c r="E37" s="225" t="s">
        <v>735</v>
      </c>
      <c r="F37" s="321"/>
      <c r="G37" s="321"/>
      <c r="H37" s="321"/>
      <c r="I37" s="419"/>
      <c r="J37" s="321"/>
      <c r="K37" s="321"/>
      <c r="L37" s="419"/>
      <c r="M37" s="454">
        <f t="shared" si="0"/>
        <v>0</v>
      </c>
      <c r="N37" s="321">
        <v>15000</v>
      </c>
      <c r="O37" s="321"/>
      <c r="P37" s="321"/>
      <c r="Q37" s="419"/>
      <c r="R37" s="321"/>
      <c r="S37" s="321"/>
      <c r="T37" s="419"/>
      <c r="U37" s="454">
        <f t="shared" si="3"/>
        <v>15000</v>
      </c>
      <c r="V37" s="321"/>
      <c r="W37" s="321"/>
      <c r="X37" s="321"/>
      <c r="Y37" s="419"/>
      <c r="Z37" s="321"/>
      <c r="AA37" s="321"/>
      <c r="AB37" s="419"/>
      <c r="AC37" s="454">
        <f t="shared" si="5"/>
        <v>0</v>
      </c>
      <c r="AD37" s="419">
        <f t="shared" si="4"/>
        <v>15000</v>
      </c>
      <c r="AE37" s="452" t="s">
        <v>734</v>
      </c>
      <c r="AF37" s="204" t="s">
        <v>162</v>
      </c>
      <c r="AG37" s="205" t="s">
        <v>736</v>
      </c>
      <c r="AH37" s="195" t="s">
        <v>1848</v>
      </c>
      <c r="AI37" s="195" t="s">
        <v>1916</v>
      </c>
    </row>
    <row r="38" spans="1:35" s="207" customFormat="1" ht="51" customHeight="1">
      <c r="A38" s="245" t="s">
        <v>737</v>
      </c>
      <c r="B38" s="452" t="s">
        <v>738</v>
      </c>
      <c r="C38" s="420" t="s">
        <v>714</v>
      </c>
      <c r="D38" s="420" t="s">
        <v>38</v>
      </c>
      <c r="E38" s="225" t="s">
        <v>739</v>
      </c>
      <c r="F38" s="321"/>
      <c r="G38" s="321"/>
      <c r="H38" s="321"/>
      <c r="I38" s="419"/>
      <c r="J38" s="321"/>
      <c r="K38" s="321"/>
      <c r="L38" s="419"/>
      <c r="M38" s="454">
        <f t="shared" si="0"/>
        <v>0</v>
      </c>
      <c r="N38" s="321">
        <v>10000</v>
      </c>
      <c r="O38" s="321"/>
      <c r="P38" s="321"/>
      <c r="Q38" s="419"/>
      <c r="R38" s="321"/>
      <c r="S38" s="321"/>
      <c r="T38" s="419"/>
      <c r="U38" s="454">
        <f t="shared" si="3"/>
        <v>10000</v>
      </c>
      <c r="V38" s="321"/>
      <c r="W38" s="321"/>
      <c r="X38" s="321"/>
      <c r="Y38" s="419"/>
      <c r="Z38" s="321"/>
      <c r="AA38" s="321"/>
      <c r="AB38" s="419"/>
      <c r="AC38" s="454">
        <f t="shared" si="5"/>
        <v>0</v>
      </c>
      <c r="AD38" s="419">
        <f t="shared" si="4"/>
        <v>10000</v>
      </c>
      <c r="AE38" s="452" t="s">
        <v>740</v>
      </c>
      <c r="AF38" s="204" t="s">
        <v>162</v>
      </c>
      <c r="AG38" s="205" t="s">
        <v>741</v>
      </c>
      <c r="AH38" s="195" t="s">
        <v>1844</v>
      </c>
      <c r="AI38" s="195" t="s">
        <v>1855</v>
      </c>
    </row>
    <row r="39" spans="1:35" s="207" customFormat="1" ht="51" customHeight="1">
      <c r="A39" s="245" t="s">
        <v>742</v>
      </c>
      <c r="B39" s="452" t="s">
        <v>743</v>
      </c>
      <c r="C39" s="420" t="s">
        <v>744</v>
      </c>
      <c r="D39" s="420" t="s">
        <v>38</v>
      </c>
      <c r="E39" s="225" t="s">
        <v>670</v>
      </c>
      <c r="F39" s="321"/>
      <c r="G39" s="321"/>
      <c r="H39" s="321"/>
      <c r="I39" s="419"/>
      <c r="J39" s="321"/>
      <c r="K39" s="321"/>
      <c r="L39" s="419"/>
      <c r="M39" s="454">
        <f t="shared" si="0"/>
        <v>0</v>
      </c>
      <c r="N39" s="321">
        <v>16000</v>
      </c>
      <c r="O39" s="321"/>
      <c r="P39" s="321"/>
      <c r="Q39" s="419"/>
      <c r="R39" s="321"/>
      <c r="S39" s="321"/>
      <c r="T39" s="419"/>
      <c r="U39" s="454">
        <f t="shared" si="3"/>
        <v>16000</v>
      </c>
      <c r="V39" s="321"/>
      <c r="W39" s="321"/>
      <c r="X39" s="321"/>
      <c r="Y39" s="419"/>
      <c r="Z39" s="321"/>
      <c r="AA39" s="321"/>
      <c r="AB39" s="419"/>
      <c r="AC39" s="454">
        <f t="shared" si="5"/>
        <v>0</v>
      </c>
      <c r="AD39" s="419">
        <f t="shared" si="4"/>
        <v>16000</v>
      </c>
      <c r="AE39" s="452" t="s">
        <v>743</v>
      </c>
      <c r="AF39" s="204" t="s">
        <v>162</v>
      </c>
      <c r="AG39" s="205" t="s">
        <v>672</v>
      </c>
      <c r="AH39" s="195" t="s">
        <v>1842</v>
      </c>
      <c r="AI39" s="195" t="s">
        <v>1917</v>
      </c>
    </row>
    <row r="40" spans="1:35" s="207" customFormat="1" ht="51" customHeight="1">
      <c r="A40" s="245" t="s">
        <v>745</v>
      </c>
      <c r="B40" s="452" t="s">
        <v>746</v>
      </c>
      <c r="C40" s="420" t="s">
        <v>747</v>
      </c>
      <c r="D40" s="420" t="s">
        <v>38</v>
      </c>
      <c r="E40" s="225" t="s">
        <v>748</v>
      </c>
      <c r="F40" s="321"/>
      <c r="G40" s="321"/>
      <c r="H40" s="321"/>
      <c r="I40" s="419"/>
      <c r="J40" s="321"/>
      <c r="K40" s="321"/>
      <c r="L40" s="419"/>
      <c r="M40" s="454">
        <f t="shared" si="0"/>
        <v>0</v>
      </c>
      <c r="N40" s="321"/>
      <c r="O40" s="321"/>
      <c r="P40" s="321"/>
      <c r="Q40" s="419"/>
      <c r="R40" s="321"/>
      <c r="S40" s="321"/>
      <c r="T40" s="419"/>
      <c r="U40" s="454">
        <f t="shared" si="3"/>
        <v>0</v>
      </c>
      <c r="V40" s="321">
        <v>2200</v>
      </c>
      <c r="W40" s="321"/>
      <c r="X40" s="321"/>
      <c r="Y40" s="419"/>
      <c r="Z40" s="321"/>
      <c r="AA40" s="321"/>
      <c r="AB40" s="419"/>
      <c r="AC40" s="454">
        <f t="shared" si="5"/>
        <v>2200</v>
      </c>
      <c r="AD40" s="419">
        <f t="shared" si="4"/>
        <v>2200</v>
      </c>
      <c r="AE40" s="452" t="s">
        <v>749</v>
      </c>
      <c r="AF40" s="204" t="s">
        <v>217</v>
      </c>
      <c r="AG40" s="205" t="s">
        <v>750</v>
      </c>
      <c r="AH40" s="195" t="s">
        <v>1848</v>
      </c>
      <c r="AI40" s="195" t="s">
        <v>1918</v>
      </c>
    </row>
    <row r="41" spans="1:35" s="207" customFormat="1" ht="51" customHeight="1">
      <c r="A41" s="245" t="s">
        <v>751</v>
      </c>
      <c r="B41" s="452" t="s">
        <v>752</v>
      </c>
      <c r="C41" s="420" t="s">
        <v>730</v>
      </c>
      <c r="D41" s="420" t="s">
        <v>0</v>
      </c>
      <c r="E41" s="225" t="s">
        <v>753</v>
      </c>
      <c r="F41" s="321"/>
      <c r="G41" s="321"/>
      <c r="H41" s="321"/>
      <c r="I41" s="419"/>
      <c r="J41" s="321"/>
      <c r="K41" s="321"/>
      <c r="L41" s="419"/>
      <c r="M41" s="454">
        <f t="shared" si="0"/>
        <v>0</v>
      </c>
      <c r="N41" s="321">
        <v>9000</v>
      </c>
      <c r="O41" s="321"/>
      <c r="P41" s="321"/>
      <c r="Q41" s="419"/>
      <c r="R41" s="321"/>
      <c r="S41" s="321"/>
      <c r="T41" s="419"/>
      <c r="U41" s="454">
        <f t="shared" si="3"/>
        <v>9000</v>
      </c>
      <c r="V41" s="321"/>
      <c r="W41" s="321"/>
      <c r="X41" s="321"/>
      <c r="Y41" s="419"/>
      <c r="Z41" s="321"/>
      <c r="AA41" s="321"/>
      <c r="AB41" s="419"/>
      <c r="AC41" s="454">
        <f t="shared" si="5"/>
        <v>0</v>
      </c>
      <c r="AD41" s="419">
        <f t="shared" si="4"/>
        <v>9000</v>
      </c>
      <c r="AE41" s="452" t="s">
        <v>752</v>
      </c>
      <c r="AF41" s="204" t="s">
        <v>162</v>
      </c>
      <c r="AG41" s="205" t="s">
        <v>754</v>
      </c>
      <c r="AH41" s="195" t="s">
        <v>1844</v>
      </c>
      <c r="AI41" s="195"/>
    </row>
    <row r="42" spans="1:35" s="207" customFormat="1" ht="51" customHeight="1">
      <c r="A42" s="245" t="s">
        <v>755</v>
      </c>
      <c r="B42" s="452" t="s">
        <v>756</v>
      </c>
      <c r="C42" s="420" t="s">
        <v>719</v>
      </c>
      <c r="D42" s="420" t="s">
        <v>38</v>
      </c>
      <c r="E42" s="225" t="s">
        <v>753</v>
      </c>
      <c r="F42" s="321"/>
      <c r="G42" s="321"/>
      <c r="H42" s="321"/>
      <c r="I42" s="419"/>
      <c r="J42" s="321"/>
      <c r="K42" s="321"/>
      <c r="L42" s="419"/>
      <c r="M42" s="454">
        <f t="shared" si="0"/>
        <v>0</v>
      </c>
      <c r="N42" s="321">
        <v>13000</v>
      </c>
      <c r="O42" s="321"/>
      <c r="P42" s="321"/>
      <c r="Q42" s="419"/>
      <c r="R42" s="321"/>
      <c r="S42" s="321"/>
      <c r="T42" s="419"/>
      <c r="U42" s="454">
        <f t="shared" si="3"/>
        <v>13000</v>
      </c>
      <c r="V42" s="321"/>
      <c r="W42" s="321"/>
      <c r="X42" s="321"/>
      <c r="Y42" s="419"/>
      <c r="Z42" s="321"/>
      <c r="AA42" s="321"/>
      <c r="AB42" s="419"/>
      <c r="AC42" s="454">
        <f t="shared" si="5"/>
        <v>0</v>
      </c>
      <c r="AD42" s="419">
        <f t="shared" si="4"/>
        <v>13000</v>
      </c>
      <c r="AE42" s="452" t="s">
        <v>757</v>
      </c>
      <c r="AF42" s="204" t="s">
        <v>162</v>
      </c>
      <c r="AG42" s="205" t="s">
        <v>754</v>
      </c>
      <c r="AH42" s="195" t="s">
        <v>1984</v>
      </c>
      <c r="AI42" s="195" t="s">
        <v>2045</v>
      </c>
    </row>
    <row r="43" spans="1:35" s="207" customFormat="1" ht="105" customHeight="1">
      <c r="A43" s="245" t="s">
        <v>758</v>
      </c>
      <c r="B43" s="452" t="s">
        <v>759</v>
      </c>
      <c r="C43" s="420" t="s">
        <v>706</v>
      </c>
      <c r="D43" s="420" t="s">
        <v>38</v>
      </c>
      <c r="E43" s="225" t="s">
        <v>753</v>
      </c>
      <c r="F43" s="321"/>
      <c r="G43" s="321"/>
      <c r="H43" s="321"/>
      <c r="I43" s="419"/>
      <c r="J43" s="321"/>
      <c r="K43" s="321"/>
      <c r="L43" s="419"/>
      <c r="M43" s="454">
        <f t="shared" si="0"/>
        <v>0</v>
      </c>
      <c r="N43" s="321">
        <v>3000</v>
      </c>
      <c r="O43" s="321"/>
      <c r="P43" s="321"/>
      <c r="Q43" s="419"/>
      <c r="R43" s="321"/>
      <c r="S43" s="321"/>
      <c r="T43" s="419"/>
      <c r="U43" s="454">
        <f t="shared" si="3"/>
        <v>3000</v>
      </c>
      <c r="V43" s="321"/>
      <c r="W43" s="321"/>
      <c r="X43" s="321"/>
      <c r="Y43" s="419"/>
      <c r="Z43" s="321"/>
      <c r="AA43" s="321"/>
      <c r="AB43" s="419"/>
      <c r="AC43" s="454">
        <f t="shared" si="5"/>
        <v>0</v>
      </c>
      <c r="AD43" s="419">
        <f t="shared" si="4"/>
        <v>3000</v>
      </c>
      <c r="AE43" s="452" t="s">
        <v>759</v>
      </c>
      <c r="AF43" s="204" t="s">
        <v>162</v>
      </c>
      <c r="AG43" s="205" t="s">
        <v>754</v>
      </c>
      <c r="AH43" s="195" t="s">
        <v>1984</v>
      </c>
      <c r="AI43" s="195" t="s">
        <v>2046</v>
      </c>
    </row>
    <row r="44" spans="1:35" s="207" customFormat="1" ht="51" customHeight="1">
      <c r="A44" s="245" t="s">
        <v>760</v>
      </c>
      <c r="B44" s="452" t="s">
        <v>761</v>
      </c>
      <c r="C44" s="420" t="s">
        <v>711</v>
      </c>
      <c r="D44" s="420" t="s">
        <v>38</v>
      </c>
      <c r="E44" s="231" t="s">
        <v>762</v>
      </c>
      <c r="F44" s="321"/>
      <c r="G44" s="321"/>
      <c r="H44" s="321"/>
      <c r="I44" s="419"/>
      <c r="J44" s="321"/>
      <c r="K44" s="321"/>
      <c r="L44" s="419"/>
      <c r="M44" s="454">
        <f t="shared" si="0"/>
        <v>0</v>
      </c>
      <c r="N44" s="321">
        <v>886000</v>
      </c>
      <c r="O44" s="321"/>
      <c r="P44" s="321"/>
      <c r="Q44" s="419"/>
      <c r="R44" s="321"/>
      <c r="S44" s="321"/>
      <c r="T44" s="419"/>
      <c r="U44" s="454">
        <f t="shared" si="3"/>
        <v>886000</v>
      </c>
      <c r="V44" s="321"/>
      <c r="W44" s="321"/>
      <c r="X44" s="321"/>
      <c r="Y44" s="419"/>
      <c r="Z44" s="321"/>
      <c r="AA44" s="321"/>
      <c r="AB44" s="419"/>
      <c r="AC44" s="454">
        <f t="shared" si="5"/>
        <v>0</v>
      </c>
      <c r="AD44" s="419">
        <f t="shared" si="4"/>
        <v>886000</v>
      </c>
      <c r="AE44" s="452" t="s">
        <v>761</v>
      </c>
      <c r="AF44" s="204" t="s">
        <v>162</v>
      </c>
      <c r="AG44" s="205" t="s">
        <v>763</v>
      </c>
      <c r="AH44" s="195" t="s">
        <v>1844</v>
      </c>
      <c r="AI44" s="195"/>
    </row>
    <row r="45" spans="1:35" s="207" customFormat="1" ht="51" customHeight="1">
      <c r="A45" s="245" t="s">
        <v>764</v>
      </c>
      <c r="B45" s="452" t="s">
        <v>765</v>
      </c>
      <c r="C45" s="420" t="s">
        <v>744</v>
      </c>
      <c r="D45" s="420" t="s">
        <v>0</v>
      </c>
      <c r="E45" s="231" t="s">
        <v>762</v>
      </c>
      <c r="F45" s="321"/>
      <c r="G45" s="321"/>
      <c r="H45" s="321"/>
      <c r="I45" s="419"/>
      <c r="J45" s="321"/>
      <c r="K45" s="321"/>
      <c r="L45" s="419"/>
      <c r="M45" s="454">
        <f t="shared" si="0"/>
        <v>0</v>
      </c>
      <c r="N45" s="321">
        <v>2000</v>
      </c>
      <c r="O45" s="321"/>
      <c r="P45" s="321"/>
      <c r="Q45" s="419"/>
      <c r="R45" s="321"/>
      <c r="S45" s="321"/>
      <c r="T45" s="419"/>
      <c r="U45" s="454">
        <f t="shared" si="3"/>
        <v>2000</v>
      </c>
      <c r="V45" s="321"/>
      <c r="W45" s="321"/>
      <c r="X45" s="321"/>
      <c r="Y45" s="419"/>
      <c r="Z45" s="321"/>
      <c r="AA45" s="321"/>
      <c r="AB45" s="419"/>
      <c r="AC45" s="454">
        <f t="shared" si="5"/>
        <v>0</v>
      </c>
      <c r="AD45" s="419">
        <f t="shared" si="4"/>
        <v>2000</v>
      </c>
      <c r="AE45" s="452" t="s">
        <v>766</v>
      </c>
      <c r="AF45" s="204" t="s">
        <v>162</v>
      </c>
      <c r="AG45" s="205" t="s">
        <v>763</v>
      </c>
      <c r="AH45" s="195" t="s">
        <v>1842</v>
      </c>
      <c r="AI45" s="195"/>
    </row>
    <row r="46" spans="1:35" s="207" customFormat="1" ht="51" customHeight="1">
      <c r="A46" s="245" t="s">
        <v>767</v>
      </c>
      <c r="B46" s="452" t="s">
        <v>768</v>
      </c>
      <c r="C46" s="420" t="s">
        <v>730</v>
      </c>
      <c r="D46" s="420" t="s">
        <v>0</v>
      </c>
      <c r="E46" s="231" t="s">
        <v>762</v>
      </c>
      <c r="F46" s="321"/>
      <c r="G46" s="321"/>
      <c r="H46" s="321"/>
      <c r="I46" s="419"/>
      <c r="J46" s="321"/>
      <c r="K46" s="321"/>
      <c r="L46" s="419"/>
      <c r="M46" s="454">
        <f t="shared" si="0"/>
        <v>0</v>
      </c>
      <c r="N46" s="321">
        <v>70000</v>
      </c>
      <c r="O46" s="321"/>
      <c r="P46" s="321"/>
      <c r="Q46" s="419"/>
      <c r="R46" s="321"/>
      <c r="S46" s="321"/>
      <c r="T46" s="419"/>
      <c r="U46" s="454">
        <f t="shared" si="3"/>
        <v>70000</v>
      </c>
      <c r="V46" s="321"/>
      <c r="W46" s="321"/>
      <c r="X46" s="321"/>
      <c r="Y46" s="419"/>
      <c r="Z46" s="321"/>
      <c r="AA46" s="321"/>
      <c r="AB46" s="419"/>
      <c r="AC46" s="454">
        <f t="shared" si="5"/>
        <v>0</v>
      </c>
      <c r="AD46" s="419">
        <f t="shared" si="4"/>
        <v>70000</v>
      </c>
      <c r="AE46" s="452" t="s">
        <v>768</v>
      </c>
      <c r="AF46" s="204" t="s">
        <v>162</v>
      </c>
      <c r="AG46" s="205" t="s">
        <v>763</v>
      </c>
      <c r="AH46" s="195" t="s">
        <v>1844</v>
      </c>
      <c r="AI46" s="195"/>
    </row>
    <row r="47" spans="1:35" s="207" customFormat="1" ht="61.5" customHeight="1">
      <c r="A47" s="245" t="s">
        <v>769</v>
      </c>
      <c r="B47" s="452" t="s">
        <v>770</v>
      </c>
      <c r="C47" s="420" t="s">
        <v>719</v>
      </c>
      <c r="D47" s="420" t="s">
        <v>0</v>
      </c>
      <c r="E47" s="231" t="s">
        <v>762</v>
      </c>
      <c r="F47" s="321"/>
      <c r="G47" s="321"/>
      <c r="H47" s="321"/>
      <c r="I47" s="419"/>
      <c r="J47" s="321"/>
      <c r="K47" s="321"/>
      <c r="L47" s="419"/>
      <c r="M47" s="454">
        <f t="shared" si="0"/>
        <v>0</v>
      </c>
      <c r="N47" s="321"/>
      <c r="O47" s="321"/>
      <c r="P47" s="321"/>
      <c r="Q47" s="419"/>
      <c r="R47" s="321"/>
      <c r="S47" s="321"/>
      <c r="T47" s="419"/>
      <c r="U47" s="454">
        <f t="shared" si="3"/>
        <v>0</v>
      </c>
      <c r="V47" s="321">
        <v>30000</v>
      </c>
      <c r="W47" s="321"/>
      <c r="X47" s="321"/>
      <c r="Y47" s="419"/>
      <c r="Z47" s="321"/>
      <c r="AA47" s="321"/>
      <c r="AB47" s="419"/>
      <c r="AC47" s="454">
        <f t="shared" si="5"/>
        <v>30000</v>
      </c>
      <c r="AD47" s="419">
        <f t="shared" si="4"/>
        <v>30000</v>
      </c>
      <c r="AE47" s="452" t="s">
        <v>770</v>
      </c>
      <c r="AF47" s="204" t="s">
        <v>217</v>
      </c>
      <c r="AG47" s="205" t="s">
        <v>763</v>
      </c>
      <c r="AH47" s="212"/>
      <c r="AI47" s="212"/>
    </row>
    <row r="48" spans="1:35" s="207" customFormat="1" ht="51" customHeight="1">
      <c r="A48" s="245" t="s">
        <v>771</v>
      </c>
      <c r="B48" s="452" t="s">
        <v>772</v>
      </c>
      <c r="C48" s="420" t="s">
        <v>714</v>
      </c>
      <c r="D48" s="420" t="s">
        <v>38</v>
      </c>
      <c r="E48" s="231" t="s">
        <v>762</v>
      </c>
      <c r="F48" s="321"/>
      <c r="G48" s="321"/>
      <c r="H48" s="321"/>
      <c r="I48" s="419"/>
      <c r="J48" s="321"/>
      <c r="K48" s="321"/>
      <c r="L48" s="419"/>
      <c r="M48" s="454">
        <f t="shared" si="0"/>
        <v>0</v>
      </c>
      <c r="N48" s="321"/>
      <c r="O48" s="321"/>
      <c r="P48" s="321"/>
      <c r="Q48" s="419"/>
      <c r="R48" s="321"/>
      <c r="S48" s="321"/>
      <c r="T48" s="419"/>
      <c r="U48" s="454">
        <f t="shared" si="3"/>
        <v>0</v>
      </c>
      <c r="V48" s="321">
        <v>65000</v>
      </c>
      <c r="W48" s="321"/>
      <c r="X48" s="321"/>
      <c r="Y48" s="419"/>
      <c r="Z48" s="321"/>
      <c r="AA48" s="321"/>
      <c r="AB48" s="419"/>
      <c r="AC48" s="454">
        <f t="shared" si="5"/>
        <v>65000</v>
      </c>
      <c r="AD48" s="419">
        <f t="shared" si="4"/>
        <v>65000</v>
      </c>
      <c r="AE48" s="452" t="s">
        <v>772</v>
      </c>
      <c r="AF48" s="204" t="s">
        <v>217</v>
      </c>
      <c r="AG48" s="205" t="s">
        <v>763</v>
      </c>
      <c r="AH48" s="212"/>
      <c r="AI48" s="212"/>
    </row>
    <row r="49" spans="1:35" s="207" customFormat="1" ht="72.75" customHeight="1">
      <c r="A49" s="245" t="s">
        <v>773</v>
      </c>
      <c r="B49" s="452" t="s">
        <v>774</v>
      </c>
      <c r="C49" s="420" t="s">
        <v>711</v>
      </c>
      <c r="D49" s="420" t="s">
        <v>0</v>
      </c>
      <c r="E49" s="225" t="s">
        <v>775</v>
      </c>
      <c r="F49" s="321"/>
      <c r="G49" s="321"/>
      <c r="H49" s="321"/>
      <c r="I49" s="419"/>
      <c r="J49" s="321"/>
      <c r="K49" s="321"/>
      <c r="L49" s="419"/>
      <c r="M49" s="454">
        <f t="shared" si="0"/>
        <v>0</v>
      </c>
      <c r="N49" s="321"/>
      <c r="O49" s="321"/>
      <c r="P49" s="321"/>
      <c r="Q49" s="419"/>
      <c r="R49" s="321"/>
      <c r="S49" s="321"/>
      <c r="T49" s="419"/>
      <c r="U49" s="454">
        <f t="shared" si="3"/>
        <v>0</v>
      </c>
      <c r="V49" s="321">
        <v>20000</v>
      </c>
      <c r="W49" s="321"/>
      <c r="X49" s="321"/>
      <c r="Y49" s="419"/>
      <c r="Z49" s="321"/>
      <c r="AA49" s="321"/>
      <c r="AB49" s="419"/>
      <c r="AC49" s="454">
        <f t="shared" si="5"/>
        <v>20000</v>
      </c>
      <c r="AD49" s="419">
        <f t="shared" si="4"/>
        <v>20000</v>
      </c>
      <c r="AE49" s="452" t="s">
        <v>774</v>
      </c>
      <c r="AF49" s="204" t="s">
        <v>217</v>
      </c>
      <c r="AG49" s="205" t="s">
        <v>776</v>
      </c>
      <c r="AH49" s="205"/>
      <c r="AI49" s="195"/>
    </row>
    <row r="50" spans="1:35" s="207" customFormat="1" ht="66" customHeight="1">
      <c r="A50" s="245" t="s">
        <v>777</v>
      </c>
      <c r="B50" s="452" t="s">
        <v>778</v>
      </c>
      <c r="C50" s="420" t="s">
        <v>719</v>
      </c>
      <c r="D50" s="420" t="s">
        <v>38</v>
      </c>
      <c r="E50" s="225" t="s">
        <v>775</v>
      </c>
      <c r="F50" s="321"/>
      <c r="G50" s="321"/>
      <c r="H50" s="321"/>
      <c r="I50" s="419"/>
      <c r="J50" s="321"/>
      <c r="K50" s="321"/>
      <c r="L50" s="419"/>
      <c r="M50" s="454">
        <f t="shared" si="0"/>
        <v>0</v>
      </c>
      <c r="N50" s="321"/>
      <c r="O50" s="321"/>
      <c r="P50" s="321"/>
      <c r="Q50" s="419"/>
      <c r="R50" s="321"/>
      <c r="S50" s="321"/>
      <c r="T50" s="419"/>
      <c r="U50" s="454">
        <f t="shared" si="3"/>
        <v>0</v>
      </c>
      <c r="V50" s="321">
        <v>30000</v>
      </c>
      <c r="W50" s="321"/>
      <c r="X50" s="321"/>
      <c r="Y50" s="419"/>
      <c r="Z50" s="321"/>
      <c r="AA50" s="321"/>
      <c r="AB50" s="419"/>
      <c r="AC50" s="454">
        <f t="shared" si="5"/>
        <v>30000</v>
      </c>
      <c r="AD50" s="419">
        <f t="shared" si="4"/>
        <v>30000</v>
      </c>
      <c r="AE50" s="452" t="s">
        <v>778</v>
      </c>
      <c r="AF50" s="204" t="s">
        <v>217</v>
      </c>
      <c r="AG50" s="205" t="s">
        <v>779</v>
      </c>
      <c r="AH50" s="205"/>
      <c r="AI50" s="195"/>
    </row>
    <row r="51" spans="1:35" s="207" customFormat="1" ht="107.25" customHeight="1">
      <c r="A51" s="245" t="s">
        <v>780</v>
      </c>
      <c r="B51" s="452" t="s">
        <v>781</v>
      </c>
      <c r="C51" s="420" t="s">
        <v>714</v>
      </c>
      <c r="D51" s="420" t="s">
        <v>38</v>
      </c>
      <c r="E51" s="225" t="s">
        <v>775</v>
      </c>
      <c r="F51" s="321"/>
      <c r="G51" s="321"/>
      <c r="H51" s="321"/>
      <c r="I51" s="419"/>
      <c r="J51" s="321"/>
      <c r="K51" s="321"/>
      <c r="L51" s="419"/>
      <c r="M51" s="454">
        <f t="shared" si="0"/>
        <v>0</v>
      </c>
      <c r="N51" s="321">
        <v>40000</v>
      </c>
      <c r="O51" s="321"/>
      <c r="P51" s="321"/>
      <c r="Q51" s="419"/>
      <c r="R51" s="321"/>
      <c r="S51" s="321"/>
      <c r="T51" s="419"/>
      <c r="U51" s="454">
        <f t="shared" si="3"/>
        <v>40000</v>
      </c>
      <c r="V51" s="321">
        <v>140000</v>
      </c>
      <c r="W51" s="321"/>
      <c r="X51" s="321"/>
      <c r="Y51" s="419"/>
      <c r="Z51" s="321"/>
      <c r="AA51" s="321"/>
      <c r="AB51" s="419"/>
      <c r="AC51" s="454">
        <f t="shared" si="5"/>
        <v>140000</v>
      </c>
      <c r="AD51" s="419">
        <f t="shared" si="4"/>
        <v>180000</v>
      </c>
      <c r="AE51" s="452" t="s">
        <v>781</v>
      </c>
      <c r="AF51" s="204" t="s">
        <v>57</v>
      </c>
      <c r="AG51" s="205" t="s">
        <v>779</v>
      </c>
      <c r="AH51" s="205" t="s">
        <v>1984</v>
      </c>
      <c r="AI51" s="195" t="s">
        <v>2050</v>
      </c>
    </row>
    <row r="52" spans="1:35" s="207" customFormat="1" ht="51" customHeight="1">
      <c r="A52" s="245" t="s">
        <v>782</v>
      </c>
      <c r="B52" s="452" t="s">
        <v>783</v>
      </c>
      <c r="C52" s="420" t="s">
        <v>747</v>
      </c>
      <c r="D52" s="420" t="s">
        <v>0</v>
      </c>
      <c r="E52" s="225" t="s">
        <v>775</v>
      </c>
      <c r="F52" s="321"/>
      <c r="G52" s="321"/>
      <c r="H52" s="321"/>
      <c r="I52" s="419"/>
      <c r="J52" s="321"/>
      <c r="K52" s="321"/>
      <c r="L52" s="419"/>
      <c r="M52" s="454">
        <f t="shared" si="0"/>
        <v>0</v>
      </c>
      <c r="N52" s="321"/>
      <c r="O52" s="321"/>
      <c r="P52" s="321"/>
      <c r="Q52" s="419"/>
      <c r="R52" s="321"/>
      <c r="S52" s="321"/>
      <c r="T52" s="419"/>
      <c r="U52" s="454">
        <f t="shared" si="3"/>
        <v>0</v>
      </c>
      <c r="V52" s="321">
        <v>45000</v>
      </c>
      <c r="W52" s="321"/>
      <c r="X52" s="321"/>
      <c r="Y52" s="419"/>
      <c r="Z52" s="321"/>
      <c r="AA52" s="321"/>
      <c r="AB52" s="419"/>
      <c r="AC52" s="454">
        <f t="shared" si="5"/>
        <v>45000</v>
      </c>
      <c r="AD52" s="419">
        <f t="shared" si="4"/>
        <v>45000</v>
      </c>
      <c r="AE52" s="452" t="s">
        <v>783</v>
      </c>
      <c r="AF52" s="204" t="s">
        <v>217</v>
      </c>
      <c r="AG52" s="205" t="s">
        <v>779</v>
      </c>
      <c r="AH52" s="205"/>
      <c r="AI52" s="195"/>
    </row>
    <row r="53" spans="1:35" s="207" customFormat="1" ht="87.75" customHeight="1">
      <c r="A53" s="245" t="s">
        <v>784</v>
      </c>
      <c r="B53" s="452" t="s">
        <v>785</v>
      </c>
      <c r="C53" s="420" t="s">
        <v>747</v>
      </c>
      <c r="D53" s="420" t="s">
        <v>38</v>
      </c>
      <c r="E53" s="225" t="s">
        <v>775</v>
      </c>
      <c r="F53" s="321"/>
      <c r="G53" s="321"/>
      <c r="H53" s="321"/>
      <c r="I53" s="419"/>
      <c r="J53" s="321"/>
      <c r="K53" s="321"/>
      <c r="L53" s="419"/>
      <c r="M53" s="454">
        <f t="shared" si="0"/>
        <v>0</v>
      </c>
      <c r="N53" s="321">
        <v>70000</v>
      </c>
      <c r="O53" s="321"/>
      <c r="P53" s="321"/>
      <c r="Q53" s="419"/>
      <c r="R53" s="321"/>
      <c r="S53" s="321"/>
      <c r="T53" s="419"/>
      <c r="U53" s="454">
        <f t="shared" si="3"/>
        <v>70000</v>
      </c>
      <c r="V53" s="321"/>
      <c r="W53" s="321"/>
      <c r="X53" s="321"/>
      <c r="Y53" s="419"/>
      <c r="Z53" s="321"/>
      <c r="AA53" s="321"/>
      <c r="AB53" s="419"/>
      <c r="AC53" s="454">
        <f t="shared" si="5"/>
        <v>0</v>
      </c>
      <c r="AD53" s="419">
        <f t="shared" si="4"/>
        <v>70000</v>
      </c>
      <c r="AE53" s="219" t="s">
        <v>786</v>
      </c>
      <c r="AF53" s="322" t="s">
        <v>162</v>
      </c>
      <c r="AG53" s="205" t="s">
        <v>779</v>
      </c>
      <c r="AH53" s="195" t="s">
        <v>1844</v>
      </c>
      <c r="AI53" s="487" t="s">
        <v>2027</v>
      </c>
    </row>
    <row r="54" spans="1:35" s="207" customFormat="1" ht="51" customHeight="1">
      <c r="A54" s="245" t="s">
        <v>787</v>
      </c>
      <c r="B54" s="452" t="s">
        <v>788</v>
      </c>
      <c r="C54" s="420" t="s">
        <v>747</v>
      </c>
      <c r="D54" s="420" t="s">
        <v>38</v>
      </c>
      <c r="E54" s="225" t="s">
        <v>775</v>
      </c>
      <c r="F54" s="321"/>
      <c r="G54" s="321"/>
      <c r="H54" s="321"/>
      <c r="I54" s="419"/>
      <c r="J54" s="321"/>
      <c r="K54" s="321"/>
      <c r="L54" s="419"/>
      <c r="M54" s="454">
        <f t="shared" si="0"/>
        <v>0</v>
      </c>
      <c r="N54" s="321">
        <v>100000</v>
      </c>
      <c r="O54" s="321"/>
      <c r="P54" s="321"/>
      <c r="Q54" s="419"/>
      <c r="R54" s="321"/>
      <c r="S54" s="321"/>
      <c r="T54" s="419"/>
      <c r="U54" s="454">
        <f t="shared" si="3"/>
        <v>100000</v>
      </c>
      <c r="V54" s="321"/>
      <c r="W54" s="321"/>
      <c r="X54" s="321"/>
      <c r="Y54" s="419"/>
      <c r="Z54" s="321"/>
      <c r="AA54" s="321"/>
      <c r="AB54" s="419"/>
      <c r="AC54" s="454">
        <f t="shared" si="5"/>
        <v>0</v>
      </c>
      <c r="AD54" s="419">
        <f t="shared" si="4"/>
        <v>100000</v>
      </c>
      <c r="AE54" s="219" t="s">
        <v>789</v>
      </c>
      <c r="AF54" s="204" t="s">
        <v>162</v>
      </c>
      <c r="AG54" s="205" t="s">
        <v>779</v>
      </c>
      <c r="AH54" s="195" t="s">
        <v>1844</v>
      </c>
      <c r="AI54" s="487" t="s">
        <v>2027</v>
      </c>
    </row>
    <row r="55" spans="1:35" s="207" customFormat="1" ht="69.75" customHeight="1">
      <c r="A55" s="245" t="s">
        <v>790</v>
      </c>
      <c r="B55" s="452" t="s">
        <v>791</v>
      </c>
      <c r="C55" s="420" t="s">
        <v>744</v>
      </c>
      <c r="D55" s="420" t="s">
        <v>38</v>
      </c>
      <c r="E55" s="225" t="s">
        <v>775</v>
      </c>
      <c r="F55" s="321"/>
      <c r="G55" s="321"/>
      <c r="H55" s="321"/>
      <c r="I55" s="419"/>
      <c r="J55" s="321"/>
      <c r="K55" s="321"/>
      <c r="L55" s="419"/>
      <c r="M55" s="454">
        <f t="shared" si="0"/>
        <v>0</v>
      </c>
      <c r="N55" s="321"/>
      <c r="O55" s="321"/>
      <c r="P55" s="321"/>
      <c r="Q55" s="419"/>
      <c r="R55" s="321"/>
      <c r="S55" s="321"/>
      <c r="T55" s="419"/>
      <c r="U55" s="454">
        <f t="shared" si="3"/>
        <v>0</v>
      </c>
      <c r="V55" s="321">
        <v>50000</v>
      </c>
      <c r="W55" s="321"/>
      <c r="X55" s="321"/>
      <c r="Y55" s="419"/>
      <c r="Z55" s="321"/>
      <c r="AA55" s="321"/>
      <c r="AB55" s="419"/>
      <c r="AC55" s="454">
        <f t="shared" si="5"/>
        <v>50000</v>
      </c>
      <c r="AD55" s="419">
        <f t="shared" si="4"/>
        <v>50000</v>
      </c>
      <c r="AE55" s="452" t="s">
        <v>791</v>
      </c>
      <c r="AF55" s="204" t="s">
        <v>217</v>
      </c>
      <c r="AG55" s="205" t="s">
        <v>779</v>
      </c>
      <c r="AH55" s="195"/>
      <c r="AI55" s="195"/>
    </row>
    <row r="56" spans="1:35" s="207" customFormat="1" ht="51" customHeight="1">
      <c r="A56" s="245" t="s">
        <v>792</v>
      </c>
      <c r="B56" s="452" t="s">
        <v>793</v>
      </c>
      <c r="C56" s="420" t="s">
        <v>747</v>
      </c>
      <c r="D56" s="420" t="s">
        <v>38</v>
      </c>
      <c r="E56" s="225" t="s">
        <v>775</v>
      </c>
      <c r="F56" s="321"/>
      <c r="G56" s="321"/>
      <c r="H56" s="321"/>
      <c r="I56" s="419"/>
      <c r="J56" s="321"/>
      <c r="K56" s="321"/>
      <c r="L56" s="419"/>
      <c r="M56" s="454">
        <f t="shared" si="0"/>
        <v>0</v>
      </c>
      <c r="N56" s="321">
        <v>100000</v>
      </c>
      <c r="O56" s="321"/>
      <c r="P56" s="321"/>
      <c r="Q56" s="419"/>
      <c r="R56" s="321"/>
      <c r="S56" s="321"/>
      <c r="T56" s="419"/>
      <c r="U56" s="454">
        <f t="shared" si="3"/>
        <v>100000</v>
      </c>
      <c r="V56" s="321"/>
      <c r="W56" s="321"/>
      <c r="X56" s="321"/>
      <c r="Y56" s="419"/>
      <c r="Z56" s="321"/>
      <c r="AA56" s="321"/>
      <c r="AB56" s="419"/>
      <c r="AC56" s="454">
        <f t="shared" si="5"/>
        <v>0</v>
      </c>
      <c r="AD56" s="419">
        <f t="shared" si="4"/>
        <v>100000</v>
      </c>
      <c r="AE56" s="219" t="s">
        <v>794</v>
      </c>
      <c r="AF56" s="204" t="s">
        <v>162</v>
      </c>
      <c r="AG56" s="205" t="s">
        <v>779</v>
      </c>
      <c r="AH56" s="195" t="s">
        <v>1848</v>
      </c>
      <c r="AI56" s="487" t="s">
        <v>2028</v>
      </c>
    </row>
    <row r="57" spans="1:35" s="207" customFormat="1" ht="51" customHeight="1">
      <c r="A57" s="245" t="s">
        <v>795</v>
      </c>
      <c r="B57" s="452" t="s">
        <v>796</v>
      </c>
      <c r="C57" s="420" t="s">
        <v>719</v>
      </c>
      <c r="D57" s="420" t="s">
        <v>0</v>
      </c>
      <c r="E57" s="264" t="s">
        <v>797</v>
      </c>
      <c r="F57" s="321"/>
      <c r="G57" s="321"/>
      <c r="H57" s="321"/>
      <c r="I57" s="419"/>
      <c r="J57" s="321"/>
      <c r="K57" s="321"/>
      <c r="L57" s="419"/>
      <c r="M57" s="454">
        <f t="shared" si="0"/>
        <v>0</v>
      </c>
      <c r="N57" s="321">
        <f>44000-19014</f>
        <v>24986</v>
      </c>
      <c r="O57" s="321"/>
      <c r="P57" s="321"/>
      <c r="Q57" s="419"/>
      <c r="R57" s="321"/>
      <c r="S57" s="321"/>
      <c r="T57" s="419"/>
      <c r="U57" s="454">
        <f t="shared" si="3"/>
        <v>24986</v>
      </c>
      <c r="V57" s="321"/>
      <c r="W57" s="321"/>
      <c r="X57" s="321"/>
      <c r="Y57" s="419"/>
      <c r="Z57" s="321"/>
      <c r="AA57" s="321"/>
      <c r="AB57" s="419"/>
      <c r="AC57" s="454">
        <f t="shared" si="5"/>
        <v>0</v>
      </c>
      <c r="AD57" s="419">
        <f t="shared" si="4"/>
        <v>24986</v>
      </c>
      <c r="AE57" s="452" t="s">
        <v>798</v>
      </c>
      <c r="AF57" s="204" t="s">
        <v>162</v>
      </c>
      <c r="AG57" s="205" t="s">
        <v>799</v>
      </c>
      <c r="AH57" s="195" t="s">
        <v>1848</v>
      </c>
      <c r="AI57" s="195" t="s">
        <v>2055</v>
      </c>
    </row>
    <row r="58" spans="1:35" s="207" customFormat="1" ht="51" customHeight="1">
      <c r="A58" s="245" t="s">
        <v>800</v>
      </c>
      <c r="B58" s="452" t="s">
        <v>801</v>
      </c>
      <c r="C58" s="420" t="s">
        <v>719</v>
      </c>
      <c r="D58" s="420" t="s">
        <v>0</v>
      </c>
      <c r="E58" s="264" t="s">
        <v>797</v>
      </c>
      <c r="F58" s="321"/>
      <c r="G58" s="321"/>
      <c r="H58" s="321"/>
      <c r="I58" s="419"/>
      <c r="J58" s="321"/>
      <c r="K58" s="321"/>
      <c r="L58" s="419"/>
      <c r="M58" s="454">
        <f t="shared" si="0"/>
        <v>0</v>
      </c>
      <c r="N58" s="321"/>
      <c r="O58" s="321"/>
      <c r="P58" s="321"/>
      <c r="Q58" s="419"/>
      <c r="R58" s="321"/>
      <c r="S58" s="321"/>
      <c r="T58" s="419"/>
      <c r="U58" s="454">
        <f t="shared" si="3"/>
        <v>0</v>
      </c>
      <c r="V58" s="321">
        <v>600000</v>
      </c>
      <c r="W58" s="321"/>
      <c r="X58" s="321"/>
      <c r="Y58" s="419"/>
      <c r="Z58" s="321"/>
      <c r="AA58" s="321"/>
      <c r="AB58" s="419"/>
      <c r="AC58" s="454">
        <f t="shared" si="5"/>
        <v>600000</v>
      </c>
      <c r="AD58" s="419">
        <f t="shared" si="4"/>
        <v>600000</v>
      </c>
      <c r="AE58" s="452" t="s">
        <v>802</v>
      </c>
      <c r="AF58" s="204" t="s">
        <v>217</v>
      </c>
      <c r="AG58" s="205" t="s">
        <v>799</v>
      </c>
      <c r="AH58" s="195"/>
      <c r="AI58" s="195"/>
    </row>
    <row r="59" spans="1:35" s="207" customFormat="1" ht="51" customHeight="1">
      <c r="A59" s="245" t="s">
        <v>803</v>
      </c>
      <c r="B59" s="452" t="s">
        <v>804</v>
      </c>
      <c r="C59" s="420" t="s">
        <v>747</v>
      </c>
      <c r="D59" s="420" t="s">
        <v>0</v>
      </c>
      <c r="E59" s="264" t="s">
        <v>797</v>
      </c>
      <c r="F59" s="321"/>
      <c r="G59" s="321"/>
      <c r="H59" s="321"/>
      <c r="I59" s="419"/>
      <c r="J59" s="321"/>
      <c r="K59" s="321"/>
      <c r="L59" s="419"/>
      <c r="M59" s="454">
        <f t="shared" si="0"/>
        <v>0</v>
      </c>
      <c r="N59" s="321"/>
      <c r="O59" s="321"/>
      <c r="P59" s="321"/>
      <c r="Q59" s="419"/>
      <c r="R59" s="321"/>
      <c r="S59" s="321"/>
      <c r="T59" s="419"/>
      <c r="U59" s="454">
        <f t="shared" si="3"/>
        <v>0</v>
      </c>
      <c r="V59" s="321">
        <v>8000</v>
      </c>
      <c r="W59" s="321"/>
      <c r="X59" s="321"/>
      <c r="Y59" s="419"/>
      <c r="Z59" s="321"/>
      <c r="AA59" s="321"/>
      <c r="AB59" s="419"/>
      <c r="AC59" s="454">
        <f t="shared" si="5"/>
        <v>8000</v>
      </c>
      <c r="AD59" s="419">
        <f t="shared" si="4"/>
        <v>8000</v>
      </c>
      <c r="AE59" s="452" t="s">
        <v>804</v>
      </c>
      <c r="AF59" s="204" t="s">
        <v>217</v>
      </c>
      <c r="AG59" s="205" t="s">
        <v>799</v>
      </c>
      <c r="AH59" s="195"/>
      <c r="AI59" s="195"/>
    </row>
    <row r="60" spans="1:35" s="207" customFormat="1" ht="51" customHeight="1">
      <c r="A60" s="245" t="s">
        <v>805</v>
      </c>
      <c r="B60" s="452" t="s">
        <v>806</v>
      </c>
      <c r="C60" s="420" t="s">
        <v>706</v>
      </c>
      <c r="D60" s="420" t="s">
        <v>0</v>
      </c>
      <c r="E60" s="225" t="s">
        <v>807</v>
      </c>
      <c r="F60" s="321"/>
      <c r="G60" s="321"/>
      <c r="H60" s="321"/>
      <c r="I60" s="419"/>
      <c r="J60" s="321"/>
      <c r="K60" s="321"/>
      <c r="L60" s="419"/>
      <c r="M60" s="454">
        <f t="shared" si="0"/>
        <v>0</v>
      </c>
      <c r="N60" s="321"/>
      <c r="O60" s="321"/>
      <c r="P60" s="321"/>
      <c r="Q60" s="419"/>
      <c r="R60" s="321"/>
      <c r="S60" s="321"/>
      <c r="T60" s="419"/>
      <c r="U60" s="454">
        <f t="shared" si="3"/>
        <v>0</v>
      </c>
      <c r="V60" s="321">
        <v>6000</v>
      </c>
      <c r="W60" s="321"/>
      <c r="X60" s="321"/>
      <c r="Y60" s="419"/>
      <c r="Z60" s="321"/>
      <c r="AA60" s="321"/>
      <c r="AB60" s="419"/>
      <c r="AC60" s="454">
        <f t="shared" si="5"/>
        <v>6000</v>
      </c>
      <c r="AD60" s="419">
        <f t="shared" si="4"/>
        <v>6000</v>
      </c>
      <c r="AE60" s="452" t="s">
        <v>808</v>
      </c>
      <c r="AF60" s="204" t="s">
        <v>217</v>
      </c>
      <c r="AG60" s="205" t="s">
        <v>809</v>
      </c>
      <c r="AH60" s="195" t="s">
        <v>1842</v>
      </c>
      <c r="AI60" s="488" t="s">
        <v>1919</v>
      </c>
    </row>
    <row r="61" spans="1:35" s="207" customFormat="1" ht="51" customHeight="1">
      <c r="A61" s="245" t="s">
        <v>810</v>
      </c>
      <c r="B61" s="452" t="s">
        <v>1799</v>
      </c>
      <c r="C61" s="420" t="s">
        <v>711</v>
      </c>
      <c r="D61" s="420" t="s">
        <v>38</v>
      </c>
      <c r="E61" s="453" t="s">
        <v>1782</v>
      </c>
      <c r="F61" s="321"/>
      <c r="G61" s="321"/>
      <c r="H61" s="321"/>
      <c r="I61" s="419"/>
      <c r="J61" s="321"/>
      <c r="K61" s="321"/>
      <c r="L61" s="419"/>
      <c r="M61" s="454"/>
      <c r="N61" s="321"/>
      <c r="O61" s="321"/>
      <c r="P61" s="321"/>
      <c r="Q61" s="419"/>
      <c r="R61" s="321"/>
      <c r="S61" s="321"/>
      <c r="T61" s="419"/>
      <c r="U61" s="454"/>
      <c r="V61" s="321"/>
      <c r="W61" s="321"/>
      <c r="X61" s="321"/>
      <c r="Y61" s="419" t="s">
        <v>30</v>
      </c>
      <c r="Z61" s="321"/>
      <c r="AA61" s="321"/>
      <c r="AB61" s="419"/>
      <c r="AC61" s="321">
        <v>926500</v>
      </c>
      <c r="AD61" s="321">
        <v>926500</v>
      </c>
      <c r="AE61" s="452" t="s">
        <v>1800</v>
      </c>
      <c r="AF61" s="204" t="s">
        <v>1797</v>
      </c>
      <c r="AG61" s="205" t="s">
        <v>812</v>
      </c>
      <c r="AH61" s="195"/>
      <c r="AI61" s="195"/>
    </row>
    <row r="62" spans="1:35" s="207" customFormat="1" ht="19.5" customHeight="1">
      <c r="A62" s="605" t="s">
        <v>1779</v>
      </c>
      <c r="B62" s="606"/>
      <c r="C62" s="606"/>
      <c r="D62" s="606"/>
      <c r="E62" s="606"/>
      <c r="F62" s="606"/>
      <c r="G62" s="606"/>
      <c r="H62" s="606"/>
      <c r="I62" s="606"/>
      <c r="J62" s="606"/>
      <c r="K62" s="606"/>
      <c r="L62" s="606"/>
      <c r="M62" s="606"/>
      <c r="N62" s="606"/>
      <c r="O62" s="606"/>
      <c r="P62" s="606"/>
      <c r="Q62" s="606"/>
      <c r="R62" s="606"/>
      <c r="S62" s="606"/>
      <c r="T62" s="606"/>
      <c r="U62" s="606"/>
      <c r="V62" s="606"/>
      <c r="W62" s="606"/>
      <c r="X62" s="606"/>
      <c r="Y62" s="606"/>
      <c r="Z62" s="606"/>
      <c r="AA62" s="606"/>
      <c r="AB62" s="606"/>
      <c r="AC62" s="606"/>
      <c r="AD62" s="606"/>
      <c r="AE62" s="606"/>
      <c r="AF62" s="606"/>
      <c r="AG62" s="606"/>
      <c r="AH62" s="606"/>
      <c r="AI62" s="607"/>
    </row>
    <row r="63" spans="1:35" s="207" customFormat="1" ht="51" customHeight="1">
      <c r="A63" s="245" t="s">
        <v>813</v>
      </c>
      <c r="B63" s="452" t="s">
        <v>814</v>
      </c>
      <c r="C63" s="420" t="s">
        <v>815</v>
      </c>
      <c r="D63" s="420" t="s">
        <v>38</v>
      </c>
      <c r="E63" s="225" t="s">
        <v>811</v>
      </c>
      <c r="F63" s="321"/>
      <c r="G63" s="321"/>
      <c r="H63" s="321"/>
      <c r="I63" s="419"/>
      <c r="J63" s="321"/>
      <c r="K63" s="321"/>
      <c r="L63" s="419"/>
      <c r="M63" s="454">
        <f t="shared" si="0"/>
        <v>0</v>
      </c>
      <c r="N63" s="321">
        <v>30000</v>
      </c>
      <c r="O63" s="321"/>
      <c r="P63" s="321"/>
      <c r="Q63" s="419"/>
      <c r="R63" s="321"/>
      <c r="S63" s="321"/>
      <c r="T63" s="419"/>
      <c r="U63" s="454">
        <f t="shared" si="3"/>
        <v>30000</v>
      </c>
      <c r="V63" s="321"/>
      <c r="W63" s="321"/>
      <c r="X63" s="321"/>
      <c r="Y63" s="419"/>
      <c r="Z63" s="321"/>
      <c r="AA63" s="321"/>
      <c r="AB63" s="419"/>
      <c r="AC63" s="454">
        <f t="shared" si="5"/>
        <v>0</v>
      </c>
      <c r="AD63" s="419">
        <f t="shared" si="4"/>
        <v>30000</v>
      </c>
      <c r="AE63" s="452" t="s">
        <v>814</v>
      </c>
      <c r="AF63" s="204" t="s">
        <v>162</v>
      </c>
      <c r="AG63" s="205" t="s">
        <v>812</v>
      </c>
      <c r="AH63" s="195" t="s">
        <v>1844</v>
      </c>
      <c r="AI63" s="195"/>
    </row>
    <row r="64" spans="1:35" s="207" customFormat="1" ht="51" customHeight="1">
      <c r="A64" s="245" t="s">
        <v>816</v>
      </c>
      <c r="B64" s="452" t="s">
        <v>817</v>
      </c>
      <c r="C64" s="420" t="s">
        <v>747</v>
      </c>
      <c r="D64" s="420" t="s">
        <v>38</v>
      </c>
      <c r="E64" s="225" t="s">
        <v>818</v>
      </c>
      <c r="F64" s="321"/>
      <c r="G64" s="321"/>
      <c r="H64" s="321"/>
      <c r="I64" s="419"/>
      <c r="J64" s="321"/>
      <c r="K64" s="321"/>
      <c r="L64" s="419"/>
      <c r="M64" s="454">
        <f t="shared" si="0"/>
        <v>0</v>
      </c>
      <c r="N64" s="321">
        <v>4660</v>
      </c>
      <c r="O64" s="321"/>
      <c r="P64" s="321"/>
      <c r="Q64" s="419"/>
      <c r="R64" s="321"/>
      <c r="S64" s="321"/>
      <c r="T64" s="419"/>
      <c r="U64" s="454">
        <f t="shared" si="3"/>
        <v>4660</v>
      </c>
      <c r="V64" s="321"/>
      <c r="W64" s="321"/>
      <c r="X64" s="321"/>
      <c r="Y64" s="419"/>
      <c r="Z64" s="321"/>
      <c r="AA64" s="321"/>
      <c r="AB64" s="419"/>
      <c r="AC64" s="454">
        <f t="shared" si="5"/>
        <v>0</v>
      </c>
      <c r="AD64" s="419">
        <f t="shared" si="4"/>
        <v>4660</v>
      </c>
      <c r="AE64" s="452" t="s">
        <v>817</v>
      </c>
      <c r="AF64" s="204" t="s">
        <v>162</v>
      </c>
      <c r="AG64" s="205" t="s">
        <v>819</v>
      </c>
      <c r="AH64" s="195" t="s">
        <v>1842</v>
      </c>
      <c r="AI64" s="488" t="s">
        <v>817</v>
      </c>
    </row>
    <row r="65" spans="1:35" s="207" customFormat="1" ht="51" customHeight="1">
      <c r="A65" s="245" t="s">
        <v>820</v>
      </c>
      <c r="B65" s="452" t="s">
        <v>821</v>
      </c>
      <c r="C65" s="420" t="s">
        <v>747</v>
      </c>
      <c r="D65" s="420" t="s">
        <v>38</v>
      </c>
      <c r="E65" s="225" t="s">
        <v>818</v>
      </c>
      <c r="F65" s="321"/>
      <c r="G65" s="321"/>
      <c r="H65" s="321"/>
      <c r="I65" s="419"/>
      <c r="J65" s="321"/>
      <c r="K65" s="321"/>
      <c r="L65" s="419"/>
      <c r="M65" s="454">
        <f t="shared" si="0"/>
        <v>0</v>
      </c>
      <c r="N65" s="321">
        <v>14750</v>
      </c>
      <c r="O65" s="321"/>
      <c r="P65" s="321"/>
      <c r="Q65" s="419"/>
      <c r="R65" s="321"/>
      <c r="S65" s="321"/>
      <c r="T65" s="419"/>
      <c r="U65" s="454">
        <f t="shared" si="3"/>
        <v>14750</v>
      </c>
      <c r="V65" s="321"/>
      <c r="W65" s="321"/>
      <c r="X65" s="321"/>
      <c r="Y65" s="419"/>
      <c r="Z65" s="321"/>
      <c r="AA65" s="321"/>
      <c r="AB65" s="419"/>
      <c r="AC65" s="454">
        <f t="shared" si="5"/>
        <v>0</v>
      </c>
      <c r="AD65" s="419">
        <f t="shared" si="4"/>
        <v>14750</v>
      </c>
      <c r="AE65" s="452" t="s">
        <v>821</v>
      </c>
      <c r="AF65" s="204" t="s">
        <v>162</v>
      </c>
      <c r="AG65" s="205" t="s">
        <v>819</v>
      </c>
      <c r="AH65" s="195" t="s">
        <v>1842</v>
      </c>
      <c r="AI65" s="488" t="s">
        <v>821</v>
      </c>
    </row>
    <row r="66" spans="1:35" s="207" customFormat="1" ht="51" customHeight="1">
      <c r="A66" s="245" t="s">
        <v>822</v>
      </c>
      <c r="B66" s="452" t="s">
        <v>823</v>
      </c>
      <c r="C66" s="420" t="s">
        <v>706</v>
      </c>
      <c r="D66" s="420" t="s">
        <v>38</v>
      </c>
      <c r="E66" s="225" t="s">
        <v>818</v>
      </c>
      <c r="F66" s="321"/>
      <c r="G66" s="321"/>
      <c r="H66" s="321"/>
      <c r="I66" s="419"/>
      <c r="J66" s="321"/>
      <c r="K66" s="321"/>
      <c r="L66" s="419"/>
      <c r="M66" s="454">
        <f t="shared" si="0"/>
        <v>0</v>
      </c>
      <c r="N66" s="321">
        <v>90000</v>
      </c>
      <c r="O66" s="321"/>
      <c r="P66" s="321"/>
      <c r="Q66" s="419"/>
      <c r="R66" s="321"/>
      <c r="S66" s="321"/>
      <c r="T66" s="419"/>
      <c r="U66" s="454">
        <f t="shared" si="3"/>
        <v>90000</v>
      </c>
      <c r="V66" s="321"/>
      <c r="W66" s="321"/>
      <c r="X66" s="321"/>
      <c r="Y66" s="419"/>
      <c r="Z66" s="321"/>
      <c r="AA66" s="321"/>
      <c r="AB66" s="419"/>
      <c r="AC66" s="454">
        <f t="shared" si="5"/>
        <v>0</v>
      </c>
      <c r="AD66" s="419">
        <f t="shared" si="4"/>
        <v>90000</v>
      </c>
      <c r="AE66" s="452" t="s">
        <v>823</v>
      </c>
      <c r="AF66" s="204" t="s">
        <v>162</v>
      </c>
      <c r="AG66" s="205" t="s">
        <v>819</v>
      </c>
      <c r="AH66" s="195" t="s">
        <v>1842</v>
      </c>
      <c r="AI66" s="488" t="s">
        <v>823</v>
      </c>
    </row>
    <row r="67" spans="1:35" s="207" customFormat="1" ht="51" customHeight="1">
      <c r="A67" s="245" t="s">
        <v>824</v>
      </c>
      <c r="B67" s="452" t="s">
        <v>825</v>
      </c>
      <c r="C67" s="420" t="s">
        <v>747</v>
      </c>
      <c r="D67" s="420" t="s">
        <v>0</v>
      </c>
      <c r="E67" s="225" t="s">
        <v>818</v>
      </c>
      <c r="F67" s="321"/>
      <c r="G67" s="321"/>
      <c r="H67" s="321"/>
      <c r="I67" s="419"/>
      <c r="J67" s="321"/>
      <c r="K67" s="321"/>
      <c r="L67" s="419"/>
      <c r="M67" s="454">
        <f t="shared" si="0"/>
        <v>0</v>
      </c>
      <c r="N67" s="321"/>
      <c r="O67" s="321"/>
      <c r="P67" s="321"/>
      <c r="Q67" s="419"/>
      <c r="R67" s="321"/>
      <c r="S67" s="321"/>
      <c r="T67" s="419"/>
      <c r="U67" s="454">
        <f t="shared" si="3"/>
        <v>0</v>
      </c>
      <c r="V67" s="321">
        <v>700000</v>
      </c>
      <c r="W67" s="321"/>
      <c r="X67" s="321"/>
      <c r="Y67" s="419"/>
      <c r="Z67" s="321"/>
      <c r="AA67" s="321"/>
      <c r="AB67" s="419"/>
      <c r="AC67" s="454">
        <f t="shared" si="5"/>
        <v>700000</v>
      </c>
      <c r="AD67" s="419">
        <f t="shared" si="4"/>
        <v>700000</v>
      </c>
      <c r="AE67" s="452" t="s">
        <v>825</v>
      </c>
      <c r="AF67" s="204" t="s">
        <v>217</v>
      </c>
      <c r="AG67" s="205" t="s">
        <v>819</v>
      </c>
      <c r="AH67" s="195"/>
      <c r="AI67" s="195"/>
    </row>
    <row r="68" spans="1:35" s="207" customFormat="1" ht="51" customHeight="1">
      <c r="A68" s="245" t="s">
        <v>826</v>
      </c>
      <c r="B68" s="452" t="s">
        <v>827</v>
      </c>
      <c r="C68" s="420" t="s">
        <v>714</v>
      </c>
      <c r="D68" s="420" t="s">
        <v>0</v>
      </c>
      <c r="E68" s="225" t="s">
        <v>691</v>
      </c>
      <c r="F68" s="321"/>
      <c r="G68" s="321"/>
      <c r="H68" s="321"/>
      <c r="I68" s="419"/>
      <c r="J68" s="321"/>
      <c r="K68" s="321"/>
      <c r="L68" s="419"/>
      <c r="M68" s="454">
        <f t="shared" si="0"/>
        <v>0</v>
      </c>
      <c r="N68" s="321"/>
      <c r="O68" s="321"/>
      <c r="P68" s="321"/>
      <c r="Q68" s="419"/>
      <c r="R68" s="321"/>
      <c r="S68" s="321"/>
      <c r="T68" s="419"/>
      <c r="U68" s="454">
        <f t="shared" si="3"/>
        <v>0</v>
      </c>
      <c r="V68" s="321">
        <v>3000</v>
      </c>
      <c r="W68" s="321"/>
      <c r="X68" s="321"/>
      <c r="Y68" s="419"/>
      <c r="Z68" s="321"/>
      <c r="AA68" s="321"/>
      <c r="AB68" s="419"/>
      <c r="AC68" s="454">
        <f t="shared" si="5"/>
        <v>3000</v>
      </c>
      <c r="AD68" s="419">
        <f t="shared" si="4"/>
        <v>3000</v>
      </c>
      <c r="AE68" s="452" t="s">
        <v>827</v>
      </c>
      <c r="AF68" s="204" t="s">
        <v>217</v>
      </c>
      <c r="AG68" s="205" t="s">
        <v>692</v>
      </c>
      <c r="AH68" s="195"/>
      <c r="AI68" s="195"/>
    </row>
    <row r="69" spans="1:35" s="207" customFormat="1" ht="51" customHeight="1">
      <c r="A69" s="245" t="s">
        <v>828</v>
      </c>
      <c r="B69" s="452" t="s">
        <v>829</v>
      </c>
      <c r="C69" s="420" t="s">
        <v>714</v>
      </c>
      <c r="D69" s="420" t="s">
        <v>38</v>
      </c>
      <c r="E69" s="225" t="s">
        <v>830</v>
      </c>
      <c r="F69" s="321"/>
      <c r="G69" s="321"/>
      <c r="H69" s="321"/>
      <c r="I69" s="419"/>
      <c r="J69" s="321"/>
      <c r="K69" s="321"/>
      <c r="L69" s="419"/>
      <c r="M69" s="454">
        <f t="shared" si="0"/>
        <v>0</v>
      </c>
      <c r="N69" s="321">
        <v>10000</v>
      </c>
      <c r="O69" s="321"/>
      <c r="P69" s="321"/>
      <c r="Q69" s="419"/>
      <c r="R69" s="321"/>
      <c r="S69" s="321"/>
      <c r="T69" s="419"/>
      <c r="U69" s="454">
        <f t="shared" si="3"/>
        <v>10000</v>
      </c>
      <c r="V69" s="321"/>
      <c r="W69" s="321"/>
      <c r="X69" s="321"/>
      <c r="Y69" s="419"/>
      <c r="Z69" s="321"/>
      <c r="AA69" s="321"/>
      <c r="AB69" s="419"/>
      <c r="AC69" s="454">
        <f t="shared" si="5"/>
        <v>0</v>
      </c>
      <c r="AD69" s="419">
        <f t="shared" si="4"/>
        <v>10000</v>
      </c>
      <c r="AE69" s="347" t="s">
        <v>831</v>
      </c>
      <c r="AF69" s="204" t="s">
        <v>162</v>
      </c>
      <c r="AG69" s="205" t="s">
        <v>832</v>
      </c>
      <c r="AH69" s="195" t="s">
        <v>1844</v>
      </c>
      <c r="AI69" s="195" t="s">
        <v>2029</v>
      </c>
    </row>
    <row r="70" spans="1:35" s="207" customFormat="1" ht="69" customHeight="1">
      <c r="A70" s="245" t="s">
        <v>833</v>
      </c>
      <c r="B70" s="452" t="s">
        <v>834</v>
      </c>
      <c r="C70" s="420" t="s">
        <v>714</v>
      </c>
      <c r="D70" s="420" t="s">
        <v>0</v>
      </c>
      <c r="E70" s="225" t="s">
        <v>835</v>
      </c>
      <c r="F70" s="321"/>
      <c r="G70" s="321"/>
      <c r="H70" s="321"/>
      <c r="I70" s="419"/>
      <c r="J70" s="321"/>
      <c r="K70" s="321"/>
      <c r="L70" s="419"/>
      <c r="M70" s="454">
        <f t="shared" si="0"/>
        <v>0</v>
      </c>
      <c r="N70" s="321"/>
      <c r="O70" s="321"/>
      <c r="P70" s="321"/>
      <c r="Q70" s="419"/>
      <c r="R70" s="321"/>
      <c r="S70" s="321"/>
      <c r="T70" s="419"/>
      <c r="U70" s="454">
        <f t="shared" si="3"/>
        <v>0</v>
      </c>
      <c r="V70" s="321">
        <v>16000</v>
      </c>
      <c r="W70" s="321"/>
      <c r="X70" s="321"/>
      <c r="Y70" s="419"/>
      <c r="Z70" s="321"/>
      <c r="AA70" s="321"/>
      <c r="AB70" s="419"/>
      <c r="AC70" s="454">
        <f t="shared" si="5"/>
        <v>16000</v>
      </c>
      <c r="AD70" s="419">
        <f t="shared" si="4"/>
        <v>16000</v>
      </c>
      <c r="AE70" s="452" t="s">
        <v>834</v>
      </c>
      <c r="AF70" s="322" t="s">
        <v>217</v>
      </c>
      <c r="AG70" s="205" t="s">
        <v>836</v>
      </c>
      <c r="AH70" s="195" t="s">
        <v>1848</v>
      </c>
      <c r="AI70" s="195" t="s">
        <v>1920</v>
      </c>
    </row>
    <row r="71" spans="1:35" s="207" customFormat="1" ht="67.5" customHeight="1">
      <c r="A71" s="245" t="s">
        <v>837</v>
      </c>
      <c r="B71" s="452" t="s">
        <v>838</v>
      </c>
      <c r="C71" s="420" t="s">
        <v>714</v>
      </c>
      <c r="D71" s="420" t="s">
        <v>38</v>
      </c>
      <c r="E71" s="225" t="s">
        <v>835</v>
      </c>
      <c r="F71" s="321"/>
      <c r="G71" s="321"/>
      <c r="H71" s="321"/>
      <c r="I71" s="419"/>
      <c r="J71" s="321"/>
      <c r="K71" s="321"/>
      <c r="L71" s="419"/>
      <c r="M71" s="454">
        <f t="shared" si="0"/>
        <v>0</v>
      </c>
      <c r="N71" s="321"/>
      <c r="O71" s="321"/>
      <c r="P71" s="321"/>
      <c r="Q71" s="419"/>
      <c r="R71" s="321"/>
      <c r="S71" s="321"/>
      <c r="T71" s="419"/>
      <c r="U71" s="454">
        <f t="shared" si="3"/>
        <v>0</v>
      </c>
      <c r="V71" s="321">
        <v>13000</v>
      </c>
      <c r="W71" s="321"/>
      <c r="X71" s="321"/>
      <c r="Y71" s="419"/>
      <c r="Z71" s="321"/>
      <c r="AA71" s="321"/>
      <c r="AB71" s="419"/>
      <c r="AC71" s="454">
        <f t="shared" si="5"/>
        <v>13000</v>
      </c>
      <c r="AD71" s="419">
        <f t="shared" si="4"/>
        <v>13000</v>
      </c>
      <c r="AE71" s="452" t="s">
        <v>838</v>
      </c>
      <c r="AF71" s="322" t="s">
        <v>217</v>
      </c>
      <c r="AG71" s="205" t="s">
        <v>836</v>
      </c>
      <c r="AH71" s="195"/>
      <c r="AI71" s="195"/>
    </row>
    <row r="72" spans="1:35" s="207" customFormat="1" ht="51" customHeight="1">
      <c r="A72" s="245" t="s">
        <v>839</v>
      </c>
      <c r="B72" s="452" t="s">
        <v>840</v>
      </c>
      <c r="C72" s="420" t="s">
        <v>714</v>
      </c>
      <c r="D72" s="420" t="s">
        <v>38</v>
      </c>
      <c r="E72" s="225" t="s">
        <v>835</v>
      </c>
      <c r="F72" s="321"/>
      <c r="G72" s="321"/>
      <c r="H72" s="321"/>
      <c r="I72" s="419"/>
      <c r="J72" s="321"/>
      <c r="K72" s="321"/>
      <c r="L72" s="419"/>
      <c r="M72" s="454">
        <f t="shared" si="0"/>
        <v>0</v>
      </c>
      <c r="N72" s="321">
        <v>5000</v>
      </c>
      <c r="O72" s="321"/>
      <c r="P72" s="321"/>
      <c r="Q72" s="419"/>
      <c r="R72" s="321"/>
      <c r="S72" s="321"/>
      <c r="T72" s="419"/>
      <c r="U72" s="454">
        <f t="shared" si="3"/>
        <v>5000</v>
      </c>
      <c r="V72" s="321"/>
      <c r="W72" s="321"/>
      <c r="X72" s="321"/>
      <c r="Y72" s="419"/>
      <c r="Z72" s="321"/>
      <c r="AA72" s="321"/>
      <c r="AB72" s="419"/>
      <c r="AC72" s="454">
        <f t="shared" si="5"/>
        <v>0</v>
      </c>
      <c r="AD72" s="419">
        <f t="shared" si="4"/>
        <v>5000</v>
      </c>
      <c r="AE72" s="452" t="s">
        <v>840</v>
      </c>
      <c r="AF72" s="204" t="s">
        <v>162</v>
      </c>
      <c r="AG72" s="205" t="s">
        <v>836</v>
      </c>
      <c r="AH72" s="195" t="s">
        <v>1842</v>
      </c>
      <c r="AI72" s="195" t="s">
        <v>1923</v>
      </c>
    </row>
    <row r="73" spans="1:35" s="207" customFormat="1" ht="36.75" customHeight="1">
      <c r="A73" s="245" t="s">
        <v>841</v>
      </c>
      <c r="B73" s="452" t="s">
        <v>842</v>
      </c>
      <c r="C73" s="420" t="s">
        <v>714</v>
      </c>
      <c r="D73" s="420" t="s">
        <v>38</v>
      </c>
      <c r="E73" s="225" t="s">
        <v>835</v>
      </c>
      <c r="F73" s="321"/>
      <c r="G73" s="321"/>
      <c r="H73" s="321"/>
      <c r="I73" s="419"/>
      <c r="J73" s="321"/>
      <c r="K73" s="321"/>
      <c r="L73" s="419"/>
      <c r="M73" s="454">
        <f t="shared" si="0"/>
        <v>0</v>
      </c>
      <c r="N73" s="321">
        <v>96000</v>
      </c>
      <c r="O73" s="321"/>
      <c r="P73" s="321"/>
      <c r="Q73" s="419"/>
      <c r="R73" s="321"/>
      <c r="S73" s="321"/>
      <c r="T73" s="419"/>
      <c r="U73" s="454">
        <f t="shared" si="3"/>
        <v>96000</v>
      </c>
      <c r="V73" s="321"/>
      <c r="W73" s="321"/>
      <c r="X73" s="321"/>
      <c r="Y73" s="419"/>
      <c r="Z73" s="321"/>
      <c r="AA73" s="321"/>
      <c r="AB73" s="419"/>
      <c r="AC73" s="454">
        <f t="shared" si="5"/>
        <v>0</v>
      </c>
      <c r="AD73" s="419">
        <f t="shared" si="4"/>
        <v>96000</v>
      </c>
      <c r="AE73" s="452" t="s">
        <v>842</v>
      </c>
      <c r="AF73" s="204" t="s">
        <v>162</v>
      </c>
      <c r="AG73" s="205" t="s">
        <v>836</v>
      </c>
      <c r="AH73" s="195" t="s">
        <v>1924</v>
      </c>
      <c r="AI73" s="195" t="s">
        <v>1922</v>
      </c>
    </row>
    <row r="74" spans="1:35" s="207" customFormat="1" ht="72" customHeight="1">
      <c r="A74" s="245" t="s">
        <v>843</v>
      </c>
      <c r="B74" s="452" t="s">
        <v>844</v>
      </c>
      <c r="C74" s="420" t="s">
        <v>714</v>
      </c>
      <c r="D74" s="420" t="s">
        <v>38</v>
      </c>
      <c r="E74" s="225" t="s">
        <v>835</v>
      </c>
      <c r="F74" s="321"/>
      <c r="G74" s="321"/>
      <c r="H74" s="321"/>
      <c r="I74" s="419"/>
      <c r="J74" s="321"/>
      <c r="K74" s="321"/>
      <c r="L74" s="419"/>
      <c r="M74" s="454">
        <f>F74+G74+H74+J74+K74</f>
        <v>0</v>
      </c>
      <c r="N74" s="321">
        <v>53460</v>
      </c>
      <c r="O74" s="321"/>
      <c r="P74" s="321"/>
      <c r="Q74" s="419"/>
      <c r="R74" s="321"/>
      <c r="S74" s="321"/>
      <c r="T74" s="419"/>
      <c r="U74" s="454">
        <f t="shared" si="3"/>
        <v>53460</v>
      </c>
      <c r="V74" s="321"/>
      <c r="W74" s="321"/>
      <c r="X74" s="321"/>
      <c r="Y74" s="419"/>
      <c r="Z74" s="321"/>
      <c r="AA74" s="321"/>
      <c r="AB74" s="419"/>
      <c r="AC74" s="454">
        <f t="shared" si="5"/>
        <v>0</v>
      </c>
      <c r="AD74" s="419">
        <f t="shared" si="4"/>
        <v>53460</v>
      </c>
      <c r="AE74" s="452" t="s">
        <v>845</v>
      </c>
      <c r="AF74" s="204" t="s">
        <v>162</v>
      </c>
      <c r="AG74" s="205" t="s">
        <v>836</v>
      </c>
      <c r="AH74" s="195" t="s">
        <v>1842</v>
      </c>
      <c r="AI74" s="195" t="s">
        <v>2088</v>
      </c>
    </row>
    <row r="75" spans="1:35" s="207" customFormat="1" ht="51" customHeight="1">
      <c r="A75" s="245" t="s">
        <v>846</v>
      </c>
      <c r="B75" s="649" t="s">
        <v>1768</v>
      </c>
      <c r="C75" s="650"/>
      <c r="D75" s="650"/>
      <c r="E75" s="650"/>
      <c r="F75" s="650"/>
      <c r="G75" s="650"/>
      <c r="H75" s="650"/>
      <c r="I75" s="650"/>
      <c r="J75" s="650"/>
      <c r="K75" s="650"/>
      <c r="L75" s="650"/>
      <c r="M75" s="650"/>
      <c r="N75" s="650"/>
      <c r="O75" s="650"/>
      <c r="P75" s="650"/>
      <c r="Q75" s="650"/>
      <c r="R75" s="650"/>
      <c r="S75" s="650"/>
      <c r="T75" s="650"/>
      <c r="U75" s="650"/>
      <c r="V75" s="650"/>
      <c r="W75" s="650"/>
      <c r="X75" s="650"/>
      <c r="Y75" s="650"/>
      <c r="Z75" s="650"/>
      <c r="AA75" s="650"/>
      <c r="AB75" s="650"/>
      <c r="AC75" s="650"/>
      <c r="AD75" s="650"/>
      <c r="AE75" s="650"/>
      <c r="AF75" s="650"/>
      <c r="AG75" s="650"/>
      <c r="AH75" s="650"/>
      <c r="AI75" s="651"/>
    </row>
    <row r="76" spans="1:35" s="207" customFormat="1" ht="51" customHeight="1">
      <c r="A76" s="245" t="s">
        <v>847</v>
      </c>
      <c r="B76" s="452" t="s">
        <v>848</v>
      </c>
      <c r="C76" s="420" t="s">
        <v>706</v>
      </c>
      <c r="D76" s="420" t="s">
        <v>38</v>
      </c>
      <c r="E76" s="225" t="s">
        <v>835</v>
      </c>
      <c r="F76" s="321"/>
      <c r="G76" s="321"/>
      <c r="H76" s="321"/>
      <c r="I76" s="419"/>
      <c r="J76" s="321"/>
      <c r="K76" s="321"/>
      <c r="L76" s="419"/>
      <c r="M76" s="454">
        <f>F76+G76+H76+J76+K76</f>
        <v>0</v>
      </c>
      <c r="N76" s="321"/>
      <c r="O76" s="321"/>
      <c r="P76" s="321"/>
      <c r="Q76" s="419"/>
      <c r="R76" s="321"/>
      <c r="S76" s="321"/>
      <c r="T76" s="419"/>
      <c r="U76" s="454">
        <f t="shared" si="3"/>
        <v>0</v>
      </c>
      <c r="V76" s="321">
        <v>12000</v>
      </c>
      <c r="W76" s="321"/>
      <c r="X76" s="321"/>
      <c r="Y76" s="419"/>
      <c r="Z76" s="321"/>
      <c r="AA76" s="321"/>
      <c r="AB76" s="419"/>
      <c r="AC76" s="454">
        <f t="shared" si="5"/>
        <v>12000</v>
      </c>
      <c r="AD76" s="419">
        <f t="shared" si="4"/>
        <v>12000</v>
      </c>
      <c r="AE76" s="452" t="s">
        <v>849</v>
      </c>
      <c r="AF76" s="322" t="s">
        <v>217</v>
      </c>
      <c r="AG76" s="205" t="s">
        <v>836</v>
      </c>
      <c r="AH76" s="195"/>
      <c r="AI76" s="195"/>
    </row>
    <row r="77" spans="1:35" s="207" customFormat="1" ht="92.25" customHeight="1">
      <c r="A77" s="245" t="s">
        <v>850</v>
      </c>
      <c r="B77" s="452" t="s">
        <v>851</v>
      </c>
      <c r="C77" s="420" t="s">
        <v>730</v>
      </c>
      <c r="D77" s="420" t="s">
        <v>38</v>
      </c>
      <c r="E77" s="225" t="s">
        <v>835</v>
      </c>
      <c r="F77" s="321"/>
      <c r="G77" s="321"/>
      <c r="H77" s="321"/>
      <c r="I77" s="419"/>
      <c r="J77" s="321"/>
      <c r="K77" s="321"/>
      <c r="L77" s="419"/>
      <c r="M77" s="454">
        <f aca="true" t="shared" si="6" ref="M77:M140">F77+G77+H77+J77+K77</f>
        <v>0</v>
      </c>
      <c r="N77" s="321">
        <v>5000</v>
      </c>
      <c r="O77" s="321"/>
      <c r="P77" s="321"/>
      <c r="Q77" s="419"/>
      <c r="R77" s="321"/>
      <c r="S77" s="321"/>
      <c r="T77" s="419"/>
      <c r="U77" s="454">
        <f t="shared" si="3"/>
        <v>5000</v>
      </c>
      <c r="V77" s="321"/>
      <c r="W77" s="321"/>
      <c r="X77" s="321"/>
      <c r="Y77" s="419"/>
      <c r="Z77" s="321"/>
      <c r="AA77" s="321"/>
      <c r="AB77" s="419"/>
      <c r="AC77" s="454">
        <f t="shared" si="5"/>
        <v>0</v>
      </c>
      <c r="AD77" s="419">
        <f t="shared" si="4"/>
        <v>5000</v>
      </c>
      <c r="AE77" s="452" t="s">
        <v>852</v>
      </c>
      <c r="AF77" s="204" t="s">
        <v>162</v>
      </c>
      <c r="AG77" s="205" t="s">
        <v>836</v>
      </c>
      <c r="AH77" s="195" t="s">
        <v>1842</v>
      </c>
      <c r="AI77" s="195" t="s">
        <v>2089</v>
      </c>
    </row>
    <row r="78" spans="1:35" s="207" customFormat="1" ht="51" customHeight="1">
      <c r="A78" s="245" t="s">
        <v>853</v>
      </c>
      <c r="B78" s="452" t="s">
        <v>854</v>
      </c>
      <c r="C78" s="420" t="s">
        <v>747</v>
      </c>
      <c r="D78" s="420" t="s">
        <v>38</v>
      </c>
      <c r="E78" s="264" t="s">
        <v>855</v>
      </c>
      <c r="F78" s="321"/>
      <c r="G78" s="321"/>
      <c r="H78" s="321"/>
      <c r="I78" s="419"/>
      <c r="J78" s="321"/>
      <c r="K78" s="321"/>
      <c r="L78" s="419"/>
      <c r="M78" s="454">
        <f t="shared" si="6"/>
        <v>0</v>
      </c>
      <c r="N78" s="321"/>
      <c r="O78" s="321"/>
      <c r="P78" s="321"/>
      <c r="Q78" s="419"/>
      <c r="R78" s="321"/>
      <c r="S78" s="321"/>
      <c r="T78" s="419"/>
      <c r="U78" s="454">
        <f t="shared" si="3"/>
        <v>0</v>
      </c>
      <c r="V78" s="321">
        <v>5760</v>
      </c>
      <c r="W78" s="321"/>
      <c r="X78" s="321"/>
      <c r="Y78" s="419"/>
      <c r="Z78" s="321"/>
      <c r="AA78" s="321"/>
      <c r="AB78" s="419"/>
      <c r="AC78" s="454">
        <f t="shared" si="5"/>
        <v>5760</v>
      </c>
      <c r="AD78" s="419">
        <f t="shared" si="4"/>
        <v>5760</v>
      </c>
      <c r="AE78" s="452" t="s">
        <v>856</v>
      </c>
      <c r="AF78" s="322" t="s">
        <v>217</v>
      </c>
      <c r="AG78" s="205" t="s">
        <v>857</v>
      </c>
      <c r="AH78" s="195"/>
      <c r="AI78" s="195"/>
    </row>
    <row r="79" spans="1:35" s="207" customFormat="1" ht="51" customHeight="1">
      <c r="A79" s="245" t="s">
        <v>858</v>
      </c>
      <c r="B79" s="452" t="s">
        <v>859</v>
      </c>
      <c r="C79" s="420" t="s">
        <v>706</v>
      </c>
      <c r="D79" s="420" t="s">
        <v>38</v>
      </c>
      <c r="E79" s="264" t="s">
        <v>855</v>
      </c>
      <c r="F79" s="321"/>
      <c r="G79" s="321"/>
      <c r="H79" s="321"/>
      <c r="I79" s="419"/>
      <c r="J79" s="321"/>
      <c r="K79" s="321"/>
      <c r="L79" s="419"/>
      <c r="M79" s="454">
        <f t="shared" si="6"/>
        <v>0</v>
      </c>
      <c r="N79" s="321"/>
      <c r="O79" s="321"/>
      <c r="P79" s="321"/>
      <c r="Q79" s="419"/>
      <c r="R79" s="321"/>
      <c r="S79" s="321"/>
      <c r="T79" s="419"/>
      <c r="U79" s="454">
        <f t="shared" si="3"/>
        <v>0</v>
      </c>
      <c r="V79" s="321">
        <v>24483</v>
      </c>
      <c r="W79" s="321"/>
      <c r="X79" s="321"/>
      <c r="Y79" s="419"/>
      <c r="Z79" s="321"/>
      <c r="AA79" s="321"/>
      <c r="AB79" s="419"/>
      <c r="AC79" s="454">
        <f t="shared" si="5"/>
        <v>24483</v>
      </c>
      <c r="AD79" s="419">
        <f t="shared" si="4"/>
        <v>24483</v>
      </c>
      <c r="AE79" s="452" t="s">
        <v>859</v>
      </c>
      <c r="AF79" s="322" t="s">
        <v>217</v>
      </c>
      <c r="AG79" s="205" t="s">
        <v>857</v>
      </c>
      <c r="AH79" s="195"/>
      <c r="AI79" s="195"/>
    </row>
    <row r="80" spans="1:35" s="207" customFormat="1" ht="51" customHeight="1">
      <c r="A80" s="245" t="s">
        <v>860</v>
      </c>
      <c r="B80" s="452" t="s">
        <v>861</v>
      </c>
      <c r="C80" s="420" t="s">
        <v>747</v>
      </c>
      <c r="D80" s="420" t="s">
        <v>0</v>
      </c>
      <c r="E80" s="231" t="s">
        <v>675</v>
      </c>
      <c r="F80" s="321"/>
      <c r="G80" s="321"/>
      <c r="H80" s="321"/>
      <c r="I80" s="419"/>
      <c r="J80" s="321"/>
      <c r="K80" s="321"/>
      <c r="L80" s="419"/>
      <c r="M80" s="454">
        <f t="shared" si="6"/>
        <v>0</v>
      </c>
      <c r="N80" s="321"/>
      <c r="O80" s="321"/>
      <c r="P80" s="321"/>
      <c r="Q80" s="419"/>
      <c r="R80" s="321"/>
      <c r="S80" s="321"/>
      <c r="T80" s="419"/>
      <c r="U80" s="454">
        <f t="shared" si="3"/>
        <v>0</v>
      </c>
      <c r="V80" s="321">
        <v>30000</v>
      </c>
      <c r="W80" s="321"/>
      <c r="X80" s="321"/>
      <c r="Y80" s="419"/>
      <c r="Z80" s="321"/>
      <c r="AA80" s="321"/>
      <c r="AB80" s="419"/>
      <c r="AC80" s="454">
        <f t="shared" si="5"/>
        <v>30000</v>
      </c>
      <c r="AD80" s="419">
        <f t="shared" si="4"/>
        <v>30000</v>
      </c>
      <c r="AE80" s="452" t="s">
        <v>861</v>
      </c>
      <c r="AF80" s="322" t="s">
        <v>217</v>
      </c>
      <c r="AG80" s="205" t="s">
        <v>677</v>
      </c>
      <c r="AH80" s="195"/>
      <c r="AI80" s="195"/>
    </row>
    <row r="81" spans="1:35" s="207" customFormat="1" ht="51" customHeight="1">
      <c r="A81" s="245" t="s">
        <v>862</v>
      </c>
      <c r="B81" s="452" t="s">
        <v>863</v>
      </c>
      <c r="C81" s="420" t="s">
        <v>711</v>
      </c>
      <c r="D81" s="420" t="s">
        <v>0</v>
      </c>
      <c r="E81" s="225" t="s">
        <v>864</v>
      </c>
      <c r="F81" s="321"/>
      <c r="G81" s="321"/>
      <c r="H81" s="321"/>
      <c r="I81" s="419"/>
      <c r="J81" s="321"/>
      <c r="K81" s="321"/>
      <c r="L81" s="419"/>
      <c r="M81" s="454">
        <f t="shared" si="6"/>
        <v>0</v>
      </c>
      <c r="N81" s="321"/>
      <c r="O81" s="321"/>
      <c r="P81" s="321"/>
      <c r="Q81" s="419"/>
      <c r="R81" s="321"/>
      <c r="S81" s="321"/>
      <c r="T81" s="419"/>
      <c r="U81" s="454">
        <f t="shared" si="3"/>
        <v>0</v>
      </c>
      <c r="V81" s="321">
        <v>650000</v>
      </c>
      <c r="W81" s="321"/>
      <c r="X81" s="321"/>
      <c r="Y81" s="419"/>
      <c r="Z81" s="321"/>
      <c r="AA81" s="321"/>
      <c r="AB81" s="419"/>
      <c r="AC81" s="454">
        <f t="shared" si="5"/>
        <v>650000</v>
      </c>
      <c r="AD81" s="419">
        <f t="shared" si="4"/>
        <v>650000</v>
      </c>
      <c r="AE81" s="452" t="s">
        <v>863</v>
      </c>
      <c r="AF81" s="322" t="s">
        <v>217</v>
      </c>
      <c r="AG81" s="205" t="s">
        <v>865</v>
      </c>
      <c r="AH81" s="195"/>
      <c r="AI81" s="195"/>
    </row>
    <row r="82" spans="1:35" s="207" customFormat="1" ht="51" customHeight="1">
      <c r="A82" s="245" t="s">
        <v>866</v>
      </c>
      <c r="B82" s="452" t="s">
        <v>867</v>
      </c>
      <c r="C82" s="420" t="s">
        <v>719</v>
      </c>
      <c r="D82" s="420" t="s">
        <v>38</v>
      </c>
      <c r="E82" s="225" t="s">
        <v>700</v>
      </c>
      <c r="F82" s="321"/>
      <c r="G82" s="321"/>
      <c r="H82" s="321"/>
      <c r="I82" s="419"/>
      <c r="J82" s="321"/>
      <c r="K82" s="321"/>
      <c r="L82" s="419"/>
      <c r="M82" s="454">
        <f t="shared" si="6"/>
        <v>0</v>
      </c>
      <c r="N82" s="321">
        <v>14921</v>
      </c>
      <c r="O82" s="321"/>
      <c r="P82" s="321"/>
      <c r="Q82" s="419"/>
      <c r="R82" s="321"/>
      <c r="S82" s="321"/>
      <c r="T82" s="419"/>
      <c r="U82" s="454">
        <f t="shared" si="3"/>
        <v>14921</v>
      </c>
      <c r="V82" s="321"/>
      <c r="W82" s="321"/>
      <c r="X82" s="321"/>
      <c r="Y82" s="419"/>
      <c r="Z82" s="321"/>
      <c r="AA82" s="321"/>
      <c r="AB82" s="419"/>
      <c r="AC82" s="454">
        <f t="shared" si="5"/>
        <v>0</v>
      </c>
      <c r="AD82" s="419">
        <f t="shared" si="4"/>
        <v>14921</v>
      </c>
      <c r="AE82" s="452" t="s">
        <v>867</v>
      </c>
      <c r="AF82" s="204" t="s">
        <v>162</v>
      </c>
      <c r="AG82" s="205" t="s">
        <v>702</v>
      </c>
      <c r="AH82" s="195" t="s">
        <v>1842</v>
      </c>
      <c r="AI82" s="195" t="s">
        <v>2090</v>
      </c>
    </row>
    <row r="83" spans="1:35" s="207" customFormat="1" ht="51" customHeight="1">
      <c r="A83" s="245" t="s">
        <v>868</v>
      </c>
      <c r="B83" s="452" t="s">
        <v>869</v>
      </c>
      <c r="C83" s="420" t="s">
        <v>747</v>
      </c>
      <c r="D83" s="420" t="s">
        <v>0</v>
      </c>
      <c r="E83" s="225" t="s">
        <v>700</v>
      </c>
      <c r="F83" s="321"/>
      <c r="G83" s="321"/>
      <c r="H83" s="321"/>
      <c r="I83" s="419"/>
      <c r="J83" s="321"/>
      <c r="K83" s="321"/>
      <c r="L83" s="419"/>
      <c r="M83" s="454">
        <f t="shared" si="6"/>
        <v>0</v>
      </c>
      <c r="N83" s="321">
        <v>11000</v>
      </c>
      <c r="O83" s="321"/>
      <c r="P83" s="321"/>
      <c r="Q83" s="419"/>
      <c r="R83" s="321"/>
      <c r="S83" s="321"/>
      <c r="T83" s="419"/>
      <c r="U83" s="454">
        <f t="shared" si="3"/>
        <v>11000</v>
      </c>
      <c r="V83" s="321"/>
      <c r="W83" s="321"/>
      <c r="X83" s="321"/>
      <c r="Y83" s="419"/>
      <c r="Z83" s="321"/>
      <c r="AA83" s="321"/>
      <c r="AB83" s="419"/>
      <c r="AC83" s="454">
        <f t="shared" si="5"/>
        <v>0</v>
      </c>
      <c r="AD83" s="419">
        <f t="shared" si="4"/>
        <v>11000</v>
      </c>
      <c r="AE83" s="452" t="s">
        <v>869</v>
      </c>
      <c r="AF83" s="204" t="s">
        <v>162</v>
      </c>
      <c r="AG83" s="205" t="s">
        <v>870</v>
      </c>
      <c r="AH83" s="195" t="s">
        <v>1844</v>
      </c>
      <c r="AI83" s="195" t="s">
        <v>2091</v>
      </c>
    </row>
    <row r="84" spans="1:35" s="207" customFormat="1" ht="51" customHeight="1">
      <c r="A84" s="245" t="s">
        <v>871</v>
      </c>
      <c r="B84" s="452" t="s">
        <v>872</v>
      </c>
      <c r="C84" s="420" t="s">
        <v>744</v>
      </c>
      <c r="D84" s="420" t="s">
        <v>38</v>
      </c>
      <c r="E84" s="225" t="s">
        <v>700</v>
      </c>
      <c r="F84" s="321"/>
      <c r="G84" s="321"/>
      <c r="H84" s="321"/>
      <c r="I84" s="419"/>
      <c r="J84" s="321"/>
      <c r="K84" s="321"/>
      <c r="L84" s="419"/>
      <c r="M84" s="454">
        <f t="shared" si="6"/>
        <v>0</v>
      </c>
      <c r="N84" s="321">
        <v>31200</v>
      </c>
      <c r="O84" s="321"/>
      <c r="P84" s="321"/>
      <c r="Q84" s="419"/>
      <c r="R84" s="321"/>
      <c r="S84" s="321"/>
      <c r="T84" s="419"/>
      <c r="U84" s="454">
        <f t="shared" si="3"/>
        <v>31200</v>
      </c>
      <c r="V84" s="321"/>
      <c r="W84" s="321"/>
      <c r="X84" s="321"/>
      <c r="Y84" s="419"/>
      <c r="Z84" s="321"/>
      <c r="AA84" s="321"/>
      <c r="AB84" s="419"/>
      <c r="AC84" s="454">
        <f t="shared" si="5"/>
        <v>0</v>
      </c>
      <c r="AD84" s="419">
        <f t="shared" si="4"/>
        <v>31200</v>
      </c>
      <c r="AE84" s="268" t="s">
        <v>872</v>
      </c>
      <c r="AF84" s="204" t="s">
        <v>162</v>
      </c>
      <c r="AG84" s="205" t="s">
        <v>702</v>
      </c>
      <c r="AH84" s="195" t="s">
        <v>1844</v>
      </c>
      <c r="AI84" s="195" t="s">
        <v>2092</v>
      </c>
    </row>
    <row r="85" spans="1:35" s="207" customFormat="1" ht="38.25">
      <c r="A85" s="245" t="s">
        <v>873</v>
      </c>
      <c r="B85" s="452" t="s">
        <v>874</v>
      </c>
      <c r="C85" s="420" t="s">
        <v>719</v>
      </c>
      <c r="D85" s="420" t="s">
        <v>38</v>
      </c>
      <c r="E85" s="225" t="s">
        <v>700</v>
      </c>
      <c r="F85" s="321"/>
      <c r="G85" s="321"/>
      <c r="H85" s="321"/>
      <c r="I85" s="419"/>
      <c r="J85" s="321"/>
      <c r="K85" s="321"/>
      <c r="L85" s="419"/>
      <c r="M85" s="454">
        <f t="shared" si="6"/>
        <v>0</v>
      </c>
      <c r="N85" s="321"/>
      <c r="O85" s="321"/>
      <c r="P85" s="321"/>
      <c r="Q85" s="419"/>
      <c r="R85" s="321"/>
      <c r="S85" s="321"/>
      <c r="T85" s="419"/>
      <c r="U85" s="454">
        <f t="shared" si="3"/>
        <v>0</v>
      </c>
      <c r="V85" s="321">
        <v>25000</v>
      </c>
      <c r="W85" s="321"/>
      <c r="X85" s="321"/>
      <c r="Y85" s="419"/>
      <c r="Z85" s="321"/>
      <c r="AA85" s="321"/>
      <c r="AB85" s="419"/>
      <c r="AC85" s="454">
        <f t="shared" si="5"/>
        <v>25000</v>
      </c>
      <c r="AD85" s="419">
        <f t="shared" si="4"/>
        <v>25000</v>
      </c>
      <c r="AE85" s="263" t="s">
        <v>875</v>
      </c>
      <c r="AF85" s="322" t="s">
        <v>217</v>
      </c>
      <c r="AG85" s="205" t="s">
        <v>702</v>
      </c>
      <c r="AH85" s="195"/>
      <c r="AI85" s="195"/>
    </row>
    <row r="86" spans="1:35" s="207" customFormat="1" ht="38.25">
      <c r="A86" s="245" t="s">
        <v>876</v>
      </c>
      <c r="B86" s="452" t="s">
        <v>877</v>
      </c>
      <c r="C86" s="420" t="s">
        <v>714</v>
      </c>
      <c r="D86" s="420" t="s">
        <v>38</v>
      </c>
      <c r="E86" s="225" t="s">
        <v>700</v>
      </c>
      <c r="F86" s="321"/>
      <c r="G86" s="321"/>
      <c r="H86" s="321"/>
      <c r="I86" s="419"/>
      <c r="J86" s="321"/>
      <c r="K86" s="321"/>
      <c r="L86" s="419"/>
      <c r="M86" s="454">
        <f t="shared" si="6"/>
        <v>0</v>
      </c>
      <c r="N86" s="321"/>
      <c r="O86" s="321"/>
      <c r="P86" s="321"/>
      <c r="Q86" s="419"/>
      <c r="R86" s="321"/>
      <c r="S86" s="321"/>
      <c r="T86" s="419"/>
      <c r="U86" s="454">
        <f t="shared" si="3"/>
        <v>0</v>
      </c>
      <c r="V86" s="321">
        <v>250000</v>
      </c>
      <c r="W86" s="321"/>
      <c r="X86" s="321"/>
      <c r="Y86" s="419"/>
      <c r="Z86" s="321"/>
      <c r="AA86" s="321"/>
      <c r="AB86" s="419"/>
      <c r="AC86" s="454">
        <f t="shared" si="5"/>
        <v>250000</v>
      </c>
      <c r="AD86" s="419">
        <f t="shared" si="4"/>
        <v>250000</v>
      </c>
      <c r="AE86" s="263" t="s">
        <v>877</v>
      </c>
      <c r="AF86" s="322" t="s">
        <v>217</v>
      </c>
      <c r="AG86" s="205" t="s">
        <v>702</v>
      </c>
      <c r="AH86" s="195"/>
      <c r="AI86" s="195"/>
    </row>
    <row r="87" spans="1:35" s="207" customFormat="1" ht="76.5">
      <c r="A87" s="245" t="s">
        <v>878</v>
      </c>
      <c r="B87" s="452" t="s">
        <v>879</v>
      </c>
      <c r="C87" s="420" t="s">
        <v>747</v>
      </c>
      <c r="D87" s="420" t="s">
        <v>38</v>
      </c>
      <c r="E87" s="225" t="s">
        <v>700</v>
      </c>
      <c r="F87" s="321"/>
      <c r="G87" s="321"/>
      <c r="H87" s="321"/>
      <c r="I87" s="419"/>
      <c r="J87" s="321"/>
      <c r="K87" s="321"/>
      <c r="L87" s="419"/>
      <c r="M87" s="454">
        <f t="shared" si="6"/>
        <v>0</v>
      </c>
      <c r="N87" s="321"/>
      <c r="O87" s="321"/>
      <c r="P87" s="321"/>
      <c r="Q87" s="419"/>
      <c r="R87" s="321"/>
      <c r="S87" s="321"/>
      <c r="T87" s="419"/>
      <c r="U87" s="454">
        <f t="shared" si="3"/>
        <v>0</v>
      </c>
      <c r="V87" s="321">
        <v>21000</v>
      </c>
      <c r="W87" s="321"/>
      <c r="X87" s="321"/>
      <c r="Y87" s="419"/>
      <c r="Z87" s="321"/>
      <c r="AA87" s="321"/>
      <c r="AB87" s="419"/>
      <c r="AC87" s="454">
        <f t="shared" si="5"/>
        <v>21000</v>
      </c>
      <c r="AD87" s="419">
        <f t="shared" si="4"/>
        <v>21000</v>
      </c>
      <c r="AE87" s="263" t="s">
        <v>880</v>
      </c>
      <c r="AF87" s="322" t="s">
        <v>217</v>
      </c>
      <c r="AG87" s="205" t="s">
        <v>702</v>
      </c>
      <c r="AH87" s="195"/>
      <c r="AI87" s="195"/>
    </row>
    <row r="88" spans="1:35" s="207" customFormat="1" ht="76.5">
      <c r="A88" s="245" t="s">
        <v>881</v>
      </c>
      <c r="B88" s="452" t="s">
        <v>882</v>
      </c>
      <c r="C88" s="420" t="s">
        <v>747</v>
      </c>
      <c r="D88" s="420" t="s">
        <v>38</v>
      </c>
      <c r="E88" s="225" t="s">
        <v>700</v>
      </c>
      <c r="F88" s="321"/>
      <c r="G88" s="321"/>
      <c r="H88" s="321"/>
      <c r="I88" s="419"/>
      <c r="J88" s="321"/>
      <c r="K88" s="321"/>
      <c r="L88" s="419"/>
      <c r="M88" s="454">
        <f t="shared" si="6"/>
        <v>0</v>
      </c>
      <c r="N88" s="321"/>
      <c r="O88" s="321"/>
      <c r="P88" s="321"/>
      <c r="Q88" s="419"/>
      <c r="R88" s="321"/>
      <c r="S88" s="321"/>
      <c r="T88" s="419"/>
      <c r="U88" s="454">
        <f t="shared" si="3"/>
        <v>0</v>
      </c>
      <c r="V88" s="321">
        <v>3550</v>
      </c>
      <c r="W88" s="321"/>
      <c r="X88" s="321"/>
      <c r="Y88" s="419"/>
      <c r="Z88" s="321"/>
      <c r="AA88" s="321"/>
      <c r="AB88" s="419"/>
      <c r="AC88" s="454">
        <f t="shared" si="5"/>
        <v>3550</v>
      </c>
      <c r="AD88" s="419">
        <f t="shared" si="4"/>
        <v>3550</v>
      </c>
      <c r="AE88" s="263" t="s">
        <v>883</v>
      </c>
      <c r="AF88" s="322" t="s">
        <v>217</v>
      </c>
      <c r="AG88" s="205" t="s">
        <v>702</v>
      </c>
      <c r="AH88" s="195" t="s">
        <v>1848</v>
      </c>
      <c r="AI88" s="195" t="s">
        <v>2093</v>
      </c>
    </row>
    <row r="89" spans="1:35" s="207" customFormat="1" ht="51" customHeight="1">
      <c r="A89" s="245" t="s">
        <v>884</v>
      </c>
      <c r="B89" s="452" t="s">
        <v>885</v>
      </c>
      <c r="C89" s="420" t="s">
        <v>744</v>
      </c>
      <c r="D89" s="420" t="s">
        <v>28</v>
      </c>
      <c r="E89" s="225" t="s">
        <v>700</v>
      </c>
      <c r="F89" s="321">
        <v>18000</v>
      </c>
      <c r="G89" s="321"/>
      <c r="H89" s="321"/>
      <c r="I89" s="419"/>
      <c r="J89" s="321"/>
      <c r="K89" s="321"/>
      <c r="L89" s="419"/>
      <c r="M89" s="454">
        <f t="shared" si="6"/>
        <v>18000</v>
      </c>
      <c r="N89" s="321"/>
      <c r="O89" s="321"/>
      <c r="P89" s="321"/>
      <c r="Q89" s="419"/>
      <c r="R89" s="321"/>
      <c r="S89" s="321"/>
      <c r="T89" s="419"/>
      <c r="U89" s="454">
        <f t="shared" si="3"/>
        <v>0</v>
      </c>
      <c r="V89" s="321"/>
      <c r="W89" s="321"/>
      <c r="X89" s="321"/>
      <c r="Y89" s="419"/>
      <c r="Z89" s="321"/>
      <c r="AA89" s="321"/>
      <c r="AB89" s="419"/>
      <c r="AC89" s="454">
        <f t="shared" si="5"/>
        <v>0</v>
      </c>
      <c r="AD89" s="419">
        <f t="shared" si="4"/>
        <v>18000</v>
      </c>
      <c r="AE89" s="263" t="s">
        <v>886</v>
      </c>
      <c r="AF89" s="204" t="s">
        <v>189</v>
      </c>
      <c r="AG89" s="205" t="s">
        <v>702</v>
      </c>
      <c r="AH89" s="195" t="s">
        <v>1842</v>
      </c>
      <c r="AI89" s="195" t="s">
        <v>1925</v>
      </c>
    </row>
    <row r="90" spans="1:35" s="207" customFormat="1" ht="51" customHeight="1">
      <c r="A90" s="245" t="s">
        <v>887</v>
      </c>
      <c r="B90" s="452" t="s">
        <v>888</v>
      </c>
      <c r="C90" s="420" t="s">
        <v>889</v>
      </c>
      <c r="D90" s="420" t="s">
        <v>38</v>
      </c>
      <c r="E90" s="225" t="s">
        <v>700</v>
      </c>
      <c r="F90" s="321"/>
      <c r="G90" s="321"/>
      <c r="H90" s="321"/>
      <c r="I90" s="419"/>
      <c r="J90" s="321"/>
      <c r="K90" s="321"/>
      <c r="L90" s="419"/>
      <c r="M90" s="454">
        <f t="shared" si="6"/>
        <v>0</v>
      </c>
      <c r="N90" s="321"/>
      <c r="O90" s="321"/>
      <c r="P90" s="321"/>
      <c r="Q90" s="419"/>
      <c r="R90" s="321"/>
      <c r="S90" s="321"/>
      <c r="T90" s="419"/>
      <c r="U90" s="454">
        <f>N90+P90+R90+S90</f>
        <v>0</v>
      </c>
      <c r="V90" s="321">
        <v>13000</v>
      </c>
      <c r="W90" s="321"/>
      <c r="X90" s="321"/>
      <c r="Y90" s="419"/>
      <c r="Z90" s="321"/>
      <c r="AA90" s="321"/>
      <c r="AB90" s="419"/>
      <c r="AC90" s="454">
        <f>V90+X90+Z90+AA90</f>
        <v>13000</v>
      </c>
      <c r="AD90" s="419">
        <f t="shared" si="4"/>
        <v>13000</v>
      </c>
      <c r="AE90" s="348" t="s">
        <v>890</v>
      </c>
      <c r="AF90" s="322" t="s">
        <v>217</v>
      </c>
      <c r="AG90" s="205" t="s">
        <v>702</v>
      </c>
      <c r="AH90" s="195" t="s">
        <v>1842</v>
      </c>
      <c r="AI90" s="489" t="s">
        <v>890</v>
      </c>
    </row>
    <row r="91" spans="1:35" s="207" customFormat="1" ht="51" customHeight="1">
      <c r="A91" s="245" t="s">
        <v>891</v>
      </c>
      <c r="B91" s="262" t="s">
        <v>892</v>
      </c>
      <c r="C91" s="420" t="s">
        <v>719</v>
      </c>
      <c r="D91" s="420" t="s">
        <v>38</v>
      </c>
      <c r="E91" s="225" t="s">
        <v>680</v>
      </c>
      <c r="F91" s="321"/>
      <c r="G91" s="321"/>
      <c r="H91" s="321"/>
      <c r="I91" s="419"/>
      <c r="J91" s="321"/>
      <c r="K91" s="321"/>
      <c r="L91" s="419"/>
      <c r="M91" s="454">
        <f t="shared" si="6"/>
        <v>0</v>
      </c>
      <c r="N91" s="321">
        <v>18000</v>
      </c>
      <c r="O91" s="321"/>
      <c r="P91" s="321"/>
      <c r="Q91" s="419"/>
      <c r="R91" s="321"/>
      <c r="S91" s="321"/>
      <c r="T91" s="419"/>
      <c r="U91" s="454">
        <f t="shared" si="3"/>
        <v>18000</v>
      </c>
      <c r="V91" s="321"/>
      <c r="W91" s="321"/>
      <c r="X91" s="321"/>
      <c r="Y91" s="419"/>
      <c r="Z91" s="321"/>
      <c r="AA91" s="321"/>
      <c r="AB91" s="419"/>
      <c r="AC91" s="454">
        <f aca="true" t="shared" si="7" ref="AC91:AC154">V91+X91+Z91+AA91</f>
        <v>0</v>
      </c>
      <c r="AD91" s="419">
        <f t="shared" si="4"/>
        <v>18000</v>
      </c>
      <c r="AE91" s="262" t="s">
        <v>893</v>
      </c>
      <c r="AF91" s="204" t="s">
        <v>162</v>
      </c>
      <c r="AG91" s="205" t="s">
        <v>681</v>
      </c>
      <c r="AH91" s="195" t="s">
        <v>1844</v>
      </c>
      <c r="AI91" s="195"/>
    </row>
    <row r="92" spans="1:35" s="207" customFormat="1" ht="51" customHeight="1">
      <c r="A92" s="245" t="s">
        <v>894</v>
      </c>
      <c r="B92" s="452" t="s">
        <v>895</v>
      </c>
      <c r="C92" s="420" t="s">
        <v>744</v>
      </c>
      <c r="D92" s="420" t="s">
        <v>38</v>
      </c>
      <c r="E92" s="225" t="s">
        <v>680</v>
      </c>
      <c r="F92" s="321"/>
      <c r="G92" s="321"/>
      <c r="H92" s="321"/>
      <c r="I92" s="419"/>
      <c r="J92" s="321"/>
      <c r="K92" s="321"/>
      <c r="L92" s="419"/>
      <c r="M92" s="454">
        <f t="shared" si="6"/>
        <v>0</v>
      </c>
      <c r="N92" s="321">
        <v>14000</v>
      </c>
      <c r="O92" s="321"/>
      <c r="P92" s="321"/>
      <c r="Q92" s="419"/>
      <c r="R92" s="321"/>
      <c r="S92" s="321"/>
      <c r="T92" s="419"/>
      <c r="U92" s="454">
        <f aca="true" t="shared" si="8" ref="U92:U155">N92+P92+R92+S92</f>
        <v>14000</v>
      </c>
      <c r="V92" s="321">
        <v>14000</v>
      </c>
      <c r="W92" s="321"/>
      <c r="X92" s="321"/>
      <c r="Y92" s="419"/>
      <c r="Z92" s="321"/>
      <c r="AA92" s="321"/>
      <c r="AB92" s="419"/>
      <c r="AC92" s="454">
        <f t="shared" si="7"/>
        <v>14000</v>
      </c>
      <c r="AD92" s="419">
        <f t="shared" si="4"/>
        <v>28000</v>
      </c>
      <c r="AE92" s="452" t="s">
        <v>896</v>
      </c>
      <c r="AF92" s="204" t="s">
        <v>57</v>
      </c>
      <c r="AG92" s="205" t="s">
        <v>681</v>
      </c>
      <c r="AH92" s="195" t="s">
        <v>1844</v>
      </c>
      <c r="AI92" s="195"/>
    </row>
    <row r="93" spans="1:35" s="207" customFormat="1" ht="51" customHeight="1">
      <c r="A93" s="245" t="s">
        <v>897</v>
      </c>
      <c r="B93" s="452" t="s">
        <v>898</v>
      </c>
      <c r="C93" s="420" t="s">
        <v>747</v>
      </c>
      <c r="D93" s="420" t="s">
        <v>38</v>
      </c>
      <c r="E93" s="225" t="s">
        <v>680</v>
      </c>
      <c r="F93" s="321"/>
      <c r="G93" s="321"/>
      <c r="H93" s="321"/>
      <c r="I93" s="419"/>
      <c r="J93" s="321"/>
      <c r="K93" s="321"/>
      <c r="L93" s="419"/>
      <c r="M93" s="454">
        <f t="shared" si="6"/>
        <v>0</v>
      </c>
      <c r="N93" s="321"/>
      <c r="O93" s="321"/>
      <c r="P93" s="321"/>
      <c r="Q93" s="419"/>
      <c r="R93" s="321"/>
      <c r="S93" s="321"/>
      <c r="T93" s="419"/>
      <c r="U93" s="454">
        <f t="shared" si="8"/>
        <v>0</v>
      </c>
      <c r="V93" s="321">
        <v>41500</v>
      </c>
      <c r="W93" s="321"/>
      <c r="X93" s="321"/>
      <c r="Y93" s="419"/>
      <c r="Z93" s="321"/>
      <c r="AA93" s="321"/>
      <c r="AB93" s="419"/>
      <c r="AC93" s="454">
        <f t="shared" si="7"/>
        <v>41500</v>
      </c>
      <c r="AD93" s="419">
        <f aca="true" t="shared" si="9" ref="AD93:AD156">AC93+U93+M93</f>
        <v>41500</v>
      </c>
      <c r="AE93" s="452" t="s">
        <v>898</v>
      </c>
      <c r="AF93" s="204" t="s">
        <v>217</v>
      </c>
      <c r="AG93" s="205" t="s">
        <v>681</v>
      </c>
      <c r="AH93" s="195"/>
      <c r="AI93" s="195"/>
    </row>
    <row r="94" spans="1:35" s="207" customFormat="1" ht="51" customHeight="1">
      <c r="A94" s="245" t="s">
        <v>899</v>
      </c>
      <c r="B94" s="452" t="s">
        <v>900</v>
      </c>
      <c r="C94" s="420" t="s">
        <v>706</v>
      </c>
      <c r="D94" s="420" t="s">
        <v>38</v>
      </c>
      <c r="E94" s="225" t="s">
        <v>680</v>
      </c>
      <c r="F94" s="321"/>
      <c r="G94" s="321"/>
      <c r="H94" s="321"/>
      <c r="I94" s="419"/>
      <c r="J94" s="321"/>
      <c r="K94" s="321"/>
      <c r="L94" s="419"/>
      <c r="M94" s="454">
        <f t="shared" si="6"/>
        <v>0</v>
      </c>
      <c r="N94" s="321"/>
      <c r="O94" s="321"/>
      <c r="P94" s="321"/>
      <c r="Q94" s="419"/>
      <c r="R94" s="321"/>
      <c r="S94" s="321"/>
      <c r="T94" s="419"/>
      <c r="U94" s="454">
        <f t="shared" si="8"/>
        <v>0</v>
      </c>
      <c r="V94" s="321">
        <v>31500</v>
      </c>
      <c r="W94" s="321"/>
      <c r="X94" s="321"/>
      <c r="Y94" s="419"/>
      <c r="Z94" s="321"/>
      <c r="AA94" s="321"/>
      <c r="AB94" s="419"/>
      <c r="AC94" s="454">
        <f t="shared" si="7"/>
        <v>31500</v>
      </c>
      <c r="AD94" s="419">
        <f t="shared" si="9"/>
        <v>31500</v>
      </c>
      <c r="AE94" s="452" t="s">
        <v>901</v>
      </c>
      <c r="AF94" s="204" t="s">
        <v>217</v>
      </c>
      <c r="AG94" s="205" t="s">
        <v>681</v>
      </c>
      <c r="AH94" s="195"/>
      <c r="AI94" s="206"/>
    </row>
    <row r="95" spans="1:35" s="207" customFormat="1" ht="60.75" customHeight="1">
      <c r="A95" s="245" t="s">
        <v>902</v>
      </c>
      <c r="B95" s="452" t="s">
        <v>903</v>
      </c>
      <c r="C95" s="420" t="s">
        <v>711</v>
      </c>
      <c r="D95" s="420" t="s">
        <v>0</v>
      </c>
      <c r="E95" s="225" t="s">
        <v>904</v>
      </c>
      <c r="F95" s="321"/>
      <c r="G95" s="321"/>
      <c r="H95" s="321"/>
      <c r="I95" s="419"/>
      <c r="J95" s="321"/>
      <c r="K95" s="321"/>
      <c r="L95" s="419"/>
      <c r="M95" s="454">
        <f t="shared" si="6"/>
        <v>0</v>
      </c>
      <c r="N95" s="321">
        <v>8500</v>
      </c>
      <c r="O95" s="321"/>
      <c r="P95" s="321"/>
      <c r="Q95" s="419"/>
      <c r="R95" s="321"/>
      <c r="S95" s="321"/>
      <c r="T95" s="419"/>
      <c r="U95" s="454">
        <f t="shared" si="8"/>
        <v>8500</v>
      </c>
      <c r="V95" s="321"/>
      <c r="W95" s="321"/>
      <c r="X95" s="321"/>
      <c r="Y95" s="419"/>
      <c r="Z95" s="321"/>
      <c r="AA95" s="321"/>
      <c r="AB95" s="419"/>
      <c r="AC95" s="454">
        <f t="shared" si="7"/>
        <v>0</v>
      </c>
      <c r="AD95" s="419">
        <f t="shared" si="9"/>
        <v>8500</v>
      </c>
      <c r="AE95" s="219" t="s">
        <v>905</v>
      </c>
      <c r="AF95" s="204" t="s">
        <v>162</v>
      </c>
      <c r="AG95" s="205" t="s">
        <v>906</v>
      </c>
      <c r="AH95" s="195" t="s">
        <v>1844</v>
      </c>
      <c r="AI95" s="195"/>
    </row>
    <row r="96" spans="1:35" s="207" customFormat="1" ht="51" customHeight="1">
      <c r="A96" s="245" t="s">
        <v>907</v>
      </c>
      <c r="B96" s="452" t="s">
        <v>908</v>
      </c>
      <c r="C96" s="420" t="s">
        <v>711</v>
      </c>
      <c r="D96" s="420" t="s">
        <v>38</v>
      </c>
      <c r="E96" s="225" t="s">
        <v>904</v>
      </c>
      <c r="F96" s="321"/>
      <c r="G96" s="321"/>
      <c r="H96" s="321"/>
      <c r="I96" s="419"/>
      <c r="J96" s="321"/>
      <c r="K96" s="321"/>
      <c r="L96" s="419"/>
      <c r="M96" s="454">
        <f t="shared" si="6"/>
        <v>0</v>
      </c>
      <c r="N96" s="321"/>
      <c r="O96" s="321"/>
      <c r="P96" s="321"/>
      <c r="Q96" s="419"/>
      <c r="R96" s="321"/>
      <c r="S96" s="321"/>
      <c r="T96" s="419"/>
      <c r="U96" s="454">
        <f t="shared" si="8"/>
        <v>0</v>
      </c>
      <c r="V96" s="321">
        <v>45000</v>
      </c>
      <c r="W96" s="321"/>
      <c r="X96" s="321"/>
      <c r="Y96" s="419"/>
      <c r="Z96" s="321"/>
      <c r="AA96" s="321"/>
      <c r="AB96" s="419"/>
      <c r="AC96" s="454">
        <f t="shared" si="7"/>
        <v>45000</v>
      </c>
      <c r="AD96" s="419">
        <f t="shared" si="9"/>
        <v>45000</v>
      </c>
      <c r="AE96" s="219" t="s">
        <v>909</v>
      </c>
      <c r="AF96" s="204" t="s">
        <v>217</v>
      </c>
      <c r="AG96" s="205" t="s">
        <v>910</v>
      </c>
      <c r="AH96" s="195"/>
      <c r="AI96" s="195"/>
    </row>
    <row r="97" spans="1:35" s="207" customFormat="1" ht="51" customHeight="1">
      <c r="A97" s="245" t="s">
        <v>911</v>
      </c>
      <c r="B97" s="452" t="s">
        <v>912</v>
      </c>
      <c r="C97" s="420" t="s">
        <v>711</v>
      </c>
      <c r="D97" s="420" t="s">
        <v>38</v>
      </c>
      <c r="E97" s="225" t="s">
        <v>904</v>
      </c>
      <c r="F97" s="321"/>
      <c r="G97" s="321"/>
      <c r="H97" s="321"/>
      <c r="I97" s="419"/>
      <c r="J97" s="321"/>
      <c r="K97" s="321"/>
      <c r="L97" s="419"/>
      <c r="M97" s="454">
        <f t="shared" si="6"/>
        <v>0</v>
      </c>
      <c r="N97" s="321">
        <v>15000</v>
      </c>
      <c r="O97" s="321"/>
      <c r="P97" s="321"/>
      <c r="Q97" s="419"/>
      <c r="R97" s="321"/>
      <c r="S97" s="321"/>
      <c r="T97" s="419"/>
      <c r="U97" s="454">
        <f t="shared" si="8"/>
        <v>15000</v>
      </c>
      <c r="V97" s="321">
        <v>15000</v>
      </c>
      <c r="W97" s="321"/>
      <c r="X97" s="321"/>
      <c r="Y97" s="419"/>
      <c r="Z97" s="321"/>
      <c r="AA97" s="321"/>
      <c r="AB97" s="419"/>
      <c r="AC97" s="454">
        <f t="shared" si="7"/>
        <v>15000</v>
      </c>
      <c r="AD97" s="419">
        <f t="shared" si="9"/>
        <v>30000</v>
      </c>
      <c r="AE97" s="268" t="s">
        <v>913</v>
      </c>
      <c r="AF97" s="204" t="s">
        <v>217</v>
      </c>
      <c r="AG97" s="205" t="s">
        <v>914</v>
      </c>
      <c r="AH97" s="195"/>
      <c r="AI97" s="195"/>
    </row>
    <row r="98" spans="1:35" s="207" customFormat="1" ht="38.25">
      <c r="A98" s="245" t="s">
        <v>915</v>
      </c>
      <c r="B98" s="452" t="s">
        <v>916</v>
      </c>
      <c r="C98" s="420" t="s">
        <v>719</v>
      </c>
      <c r="D98" s="420" t="s">
        <v>38</v>
      </c>
      <c r="E98" s="225" t="s">
        <v>904</v>
      </c>
      <c r="F98" s="321"/>
      <c r="G98" s="321"/>
      <c r="H98" s="321"/>
      <c r="I98" s="419"/>
      <c r="J98" s="321"/>
      <c r="K98" s="321"/>
      <c r="L98" s="419"/>
      <c r="M98" s="454">
        <f t="shared" si="6"/>
        <v>0</v>
      </c>
      <c r="N98" s="321"/>
      <c r="O98" s="321"/>
      <c r="P98" s="321"/>
      <c r="Q98" s="419"/>
      <c r="R98" s="321"/>
      <c r="S98" s="321"/>
      <c r="T98" s="419"/>
      <c r="U98" s="454">
        <f t="shared" si="8"/>
        <v>0</v>
      </c>
      <c r="V98" s="321">
        <v>2000</v>
      </c>
      <c r="W98" s="321"/>
      <c r="X98" s="321"/>
      <c r="Y98" s="419"/>
      <c r="Z98" s="321"/>
      <c r="AA98" s="321"/>
      <c r="AB98" s="419"/>
      <c r="AC98" s="454">
        <f t="shared" si="7"/>
        <v>2000</v>
      </c>
      <c r="AD98" s="419">
        <f t="shared" si="9"/>
        <v>2000</v>
      </c>
      <c r="AE98" s="219" t="s">
        <v>917</v>
      </c>
      <c r="AF98" s="204" t="s">
        <v>217</v>
      </c>
      <c r="AG98" s="205" t="s">
        <v>906</v>
      </c>
      <c r="AH98" s="195"/>
      <c r="AI98" s="195"/>
    </row>
    <row r="99" spans="1:35" s="207" customFormat="1" ht="51">
      <c r="A99" s="245" t="s">
        <v>918</v>
      </c>
      <c r="B99" s="452" t="s">
        <v>919</v>
      </c>
      <c r="C99" s="420" t="s">
        <v>719</v>
      </c>
      <c r="D99" s="420" t="s">
        <v>0</v>
      </c>
      <c r="E99" s="225" t="s">
        <v>904</v>
      </c>
      <c r="F99" s="321"/>
      <c r="G99" s="321"/>
      <c r="H99" s="321"/>
      <c r="I99" s="419"/>
      <c r="J99" s="321"/>
      <c r="K99" s="321"/>
      <c r="L99" s="419"/>
      <c r="M99" s="454">
        <f t="shared" si="6"/>
        <v>0</v>
      </c>
      <c r="N99" s="321"/>
      <c r="O99" s="321"/>
      <c r="P99" s="321"/>
      <c r="Q99" s="419"/>
      <c r="R99" s="321"/>
      <c r="S99" s="321"/>
      <c r="T99" s="419"/>
      <c r="U99" s="454">
        <f t="shared" si="8"/>
        <v>0</v>
      </c>
      <c r="V99" s="321">
        <v>1000</v>
      </c>
      <c r="W99" s="321"/>
      <c r="X99" s="321"/>
      <c r="Y99" s="419"/>
      <c r="Z99" s="321"/>
      <c r="AA99" s="321"/>
      <c r="AB99" s="419"/>
      <c r="AC99" s="454">
        <f t="shared" si="7"/>
        <v>1000</v>
      </c>
      <c r="AD99" s="419">
        <f t="shared" si="9"/>
        <v>1000</v>
      </c>
      <c r="AE99" s="219" t="s">
        <v>920</v>
      </c>
      <c r="AF99" s="204" t="s">
        <v>217</v>
      </c>
      <c r="AG99" s="205" t="s">
        <v>914</v>
      </c>
      <c r="AH99" s="195"/>
      <c r="AI99" s="195"/>
    </row>
    <row r="100" spans="1:35" s="207" customFormat="1" ht="51">
      <c r="A100" s="245" t="s">
        <v>921</v>
      </c>
      <c r="B100" s="452" t="s">
        <v>922</v>
      </c>
      <c r="C100" s="420" t="s">
        <v>719</v>
      </c>
      <c r="D100" s="420" t="s">
        <v>0</v>
      </c>
      <c r="E100" s="225" t="s">
        <v>904</v>
      </c>
      <c r="F100" s="321"/>
      <c r="G100" s="321"/>
      <c r="H100" s="321"/>
      <c r="I100" s="419"/>
      <c r="J100" s="321"/>
      <c r="K100" s="321"/>
      <c r="L100" s="419"/>
      <c r="M100" s="454">
        <f t="shared" si="6"/>
        <v>0</v>
      </c>
      <c r="N100" s="321"/>
      <c r="O100" s="321"/>
      <c r="P100" s="321"/>
      <c r="Q100" s="419"/>
      <c r="R100" s="321"/>
      <c r="S100" s="321"/>
      <c r="T100" s="419"/>
      <c r="U100" s="454">
        <f t="shared" si="8"/>
        <v>0</v>
      </c>
      <c r="V100" s="321">
        <v>3000</v>
      </c>
      <c r="W100" s="321"/>
      <c r="X100" s="321"/>
      <c r="Y100" s="419"/>
      <c r="Z100" s="321"/>
      <c r="AA100" s="321"/>
      <c r="AB100" s="419"/>
      <c r="AC100" s="454">
        <f t="shared" si="7"/>
        <v>3000</v>
      </c>
      <c r="AD100" s="419">
        <f t="shared" si="9"/>
        <v>3000</v>
      </c>
      <c r="AE100" s="219" t="s">
        <v>917</v>
      </c>
      <c r="AF100" s="204" t="s">
        <v>217</v>
      </c>
      <c r="AG100" s="205" t="s">
        <v>923</v>
      </c>
      <c r="AH100" s="195" t="s">
        <v>1842</v>
      </c>
      <c r="AI100" s="204" t="s">
        <v>917</v>
      </c>
    </row>
    <row r="101" spans="1:35" s="207" customFormat="1" ht="76.5">
      <c r="A101" s="245" t="s">
        <v>924</v>
      </c>
      <c r="B101" s="452" t="s">
        <v>925</v>
      </c>
      <c r="C101" s="420" t="s">
        <v>747</v>
      </c>
      <c r="D101" s="420" t="s">
        <v>0</v>
      </c>
      <c r="E101" s="225" t="s">
        <v>904</v>
      </c>
      <c r="F101" s="321"/>
      <c r="G101" s="321"/>
      <c r="H101" s="321"/>
      <c r="I101" s="419"/>
      <c r="J101" s="321"/>
      <c r="K101" s="321"/>
      <c r="L101" s="419"/>
      <c r="M101" s="454">
        <f t="shared" si="6"/>
        <v>0</v>
      </c>
      <c r="N101" s="321"/>
      <c r="O101" s="321"/>
      <c r="P101" s="321"/>
      <c r="Q101" s="419"/>
      <c r="R101" s="321"/>
      <c r="S101" s="321"/>
      <c r="T101" s="419"/>
      <c r="U101" s="454">
        <f t="shared" si="8"/>
        <v>0</v>
      </c>
      <c r="V101" s="321">
        <v>5000</v>
      </c>
      <c r="W101" s="321"/>
      <c r="X101" s="321"/>
      <c r="Y101" s="419"/>
      <c r="Z101" s="321"/>
      <c r="AA101" s="321"/>
      <c r="AB101" s="419"/>
      <c r="AC101" s="454">
        <f t="shared" si="7"/>
        <v>5000</v>
      </c>
      <c r="AD101" s="419">
        <f t="shared" si="9"/>
        <v>5000</v>
      </c>
      <c r="AE101" s="452" t="s">
        <v>925</v>
      </c>
      <c r="AF101" s="204" t="s">
        <v>217</v>
      </c>
      <c r="AG101" s="205" t="s">
        <v>914</v>
      </c>
      <c r="AH101" s="195"/>
      <c r="AI101" s="195"/>
    </row>
    <row r="102" spans="1:35" s="207" customFormat="1" ht="51" customHeight="1">
      <c r="A102" s="245" t="s">
        <v>926</v>
      </c>
      <c r="B102" s="452" t="s">
        <v>927</v>
      </c>
      <c r="C102" s="420" t="s">
        <v>747</v>
      </c>
      <c r="D102" s="420" t="s">
        <v>38</v>
      </c>
      <c r="E102" s="225" t="s">
        <v>904</v>
      </c>
      <c r="F102" s="321"/>
      <c r="G102" s="321"/>
      <c r="H102" s="321"/>
      <c r="I102" s="419"/>
      <c r="J102" s="321"/>
      <c r="K102" s="321"/>
      <c r="L102" s="419"/>
      <c r="M102" s="454">
        <f t="shared" si="6"/>
        <v>0</v>
      </c>
      <c r="N102" s="321">
        <v>8000</v>
      </c>
      <c r="O102" s="321"/>
      <c r="P102" s="321"/>
      <c r="Q102" s="419"/>
      <c r="R102" s="321"/>
      <c r="S102" s="321"/>
      <c r="T102" s="419"/>
      <c r="U102" s="454">
        <f t="shared" si="8"/>
        <v>8000</v>
      </c>
      <c r="V102" s="321">
        <v>8000</v>
      </c>
      <c r="W102" s="321"/>
      <c r="X102" s="321"/>
      <c r="Y102" s="419"/>
      <c r="Z102" s="321"/>
      <c r="AA102" s="321"/>
      <c r="AB102" s="419"/>
      <c r="AC102" s="454">
        <f t="shared" si="7"/>
        <v>8000</v>
      </c>
      <c r="AD102" s="419">
        <f t="shared" si="9"/>
        <v>16000</v>
      </c>
      <c r="AE102" s="452" t="s">
        <v>927</v>
      </c>
      <c r="AF102" s="204" t="s">
        <v>217</v>
      </c>
      <c r="AG102" s="205" t="s">
        <v>928</v>
      </c>
      <c r="AH102" s="195"/>
      <c r="AI102" s="195"/>
    </row>
    <row r="103" spans="1:35" s="207" customFormat="1" ht="89.25">
      <c r="A103" s="245" t="s">
        <v>929</v>
      </c>
      <c r="B103" s="452" t="s">
        <v>930</v>
      </c>
      <c r="C103" s="420" t="s">
        <v>744</v>
      </c>
      <c r="D103" s="420" t="s">
        <v>0</v>
      </c>
      <c r="E103" s="225" t="s">
        <v>904</v>
      </c>
      <c r="F103" s="321"/>
      <c r="G103" s="321"/>
      <c r="H103" s="321"/>
      <c r="I103" s="419"/>
      <c r="J103" s="321"/>
      <c r="K103" s="321"/>
      <c r="L103" s="419"/>
      <c r="M103" s="454">
        <f t="shared" si="6"/>
        <v>0</v>
      </c>
      <c r="N103" s="321"/>
      <c r="O103" s="321"/>
      <c r="P103" s="321"/>
      <c r="Q103" s="419"/>
      <c r="R103" s="321"/>
      <c r="S103" s="321"/>
      <c r="T103" s="419"/>
      <c r="U103" s="454">
        <f t="shared" si="8"/>
        <v>0</v>
      </c>
      <c r="V103" s="321">
        <v>50000</v>
      </c>
      <c r="W103" s="321"/>
      <c r="X103" s="321"/>
      <c r="Y103" s="419"/>
      <c r="Z103" s="321"/>
      <c r="AA103" s="321"/>
      <c r="AB103" s="419"/>
      <c r="AC103" s="454">
        <f t="shared" si="7"/>
        <v>50000</v>
      </c>
      <c r="AD103" s="419">
        <f t="shared" si="9"/>
        <v>50000</v>
      </c>
      <c r="AE103" s="452" t="s">
        <v>930</v>
      </c>
      <c r="AF103" s="204" t="s">
        <v>217</v>
      </c>
      <c r="AG103" s="205" t="s">
        <v>906</v>
      </c>
      <c r="AH103" s="195"/>
      <c r="AI103" s="195"/>
    </row>
    <row r="104" spans="1:35" s="207" customFormat="1" ht="51">
      <c r="A104" s="245" t="s">
        <v>931</v>
      </c>
      <c r="B104" s="452" t="s">
        <v>932</v>
      </c>
      <c r="C104" s="420" t="s">
        <v>706</v>
      </c>
      <c r="D104" s="420" t="s">
        <v>0</v>
      </c>
      <c r="E104" s="225" t="s">
        <v>904</v>
      </c>
      <c r="F104" s="321"/>
      <c r="G104" s="321"/>
      <c r="H104" s="321"/>
      <c r="I104" s="419"/>
      <c r="J104" s="321"/>
      <c r="K104" s="321"/>
      <c r="L104" s="419"/>
      <c r="M104" s="454">
        <f t="shared" si="6"/>
        <v>0</v>
      </c>
      <c r="N104" s="321"/>
      <c r="O104" s="321"/>
      <c r="P104" s="321"/>
      <c r="Q104" s="419"/>
      <c r="R104" s="321"/>
      <c r="S104" s="321"/>
      <c r="T104" s="419"/>
      <c r="U104" s="454">
        <f t="shared" si="8"/>
        <v>0</v>
      </c>
      <c r="V104" s="321">
        <v>10000</v>
      </c>
      <c r="W104" s="321"/>
      <c r="X104" s="321"/>
      <c r="Y104" s="419"/>
      <c r="Z104" s="321"/>
      <c r="AA104" s="321"/>
      <c r="AB104" s="419"/>
      <c r="AC104" s="454">
        <f t="shared" si="7"/>
        <v>10000</v>
      </c>
      <c r="AD104" s="419">
        <f t="shared" si="9"/>
        <v>10000</v>
      </c>
      <c r="AE104" s="452" t="s">
        <v>932</v>
      </c>
      <c r="AF104" s="204" t="s">
        <v>217</v>
      </c>
      <c r="AG104" s="205" t="s">
        <v>914</v>
      </c>
      <c r="AH104" s="195" t="s">
        <v>1842</v>
      </c>
      <c r="AI104" s="488" t="s">
        <v>932</v>
      </c>
    </row>
    <row r="105" spans="1:35" s="207" customFormat="1" ht="51">
      <c r="A105" s="245" t="s">
        <v>933</v>
      </c>
      <c r="B105" s="251" t="s">
        <v>934</v>
      </c>
      <c r="C105" s="420" t="s">
        <v>714</v>
      </c>
      <c r="D105" s="420" t="s">
        <v>38</v>
      </c>
      <c r="E105" s="225" t="s">
        <v>684</v>
      </c>
      <c r="F105" s="321"/>
      <c r="G105" s="321"/>
      <c r="H105" s="321"/>
      <c r="I105" s="419"/>
      <c r="J105" s="321"/>
      <c r="K105" s="321"/>
      <c r="L105" s="419"/>
      <c r="M105" s="454">
        <f t="shared" si="6"/>
        <v>0</v>
      </c>
      <c r="N105" s="321"/>
      <c r="O105" s="321"/>
      <c r="P105" s="321"/>
      <c r="Q105" s="419"/>
      <c r="R105" s="321"/>
      <c r="S105" s="321"/>
      <c r="T105" s="419"/>
      <c r="U105" s="454">
        <f t="shared" si="8"/>
        <v>0</v>
      </c>
      <c r="V105" s="321">
        <v>10500</v>
      </c>
      <c r="W105" s="321"/>
      <c r="X105" s="321"/>
      <c r="Y105" s="419"/>
      <c r="Z105" s="321"/>
      <c r="AA105" s="321"/>
      <c r="AB105" s="419"/>
      <c r="AC105" s="454">
        <f t="shared" si="7"/>
        <v>10500</v>
      </c>
      <c r="AD105" s="419">
        <f t="shared" si="9"/>
        <v>10500</v>
      </c>
      <c r="AE105" s="251" t="s">
        <v>935</v>
      </c>
      <c r="AF105" s="204" t="s">
        <v>217</v>
      </c>
      <c r="AG105" s="205" t="s">
        <v>685</v>
      </c>
      <c r="AH105" s="195" t="s">
        <v>1848</v>
      </c>
      <c r="AI105" s="195" t="s">
        <v>1926</v>
      </c>
    </row>
    <row r="106" spans="1:35" s="207" customFormat="1" ht="51" customHeight="1">
      <c r="A106" s="245" t="s">
        <v>936</v>
      </c>
      <c r="B106" s="251" t="s">
        <v>937</v>
      </c>
      <c r="C106" s="420" t="s">
        <v>747</v>
      </c>
      <c r="D106" s="420" t="s">
        <v>28</v>
      </c>
      <c r="E106" s="225" t="s">
        <v>739</v>
      </c>
      <c r="F106" s="321">
        <v>10000</v>
      </c>
      <c r="G106" s="321"/>
      <c r="H106" s="321"/>
      <c r="I106" s="419"/>
      <c r="J106" s="321"/>
      <c r="K106" s="321"/>
      <c r="L106" s="419"/>
      <c r="M106" s="454">
        <f t="shared" si="6"/>
        <v>10000</v>
      </c>
      <c r="N106" s="321">
        <v>220182</v>
      </c>
      <c r="O106" s="321"/>
      <c r="P106" s="321"/>
      <c r="Q106" s="419"/>
      <c r="R106" s="321"/>
      <c r="S106" s="321"/>
      <c r="T106" s="419"/>
      <c r="U106" s="454">
        <f t="shared" si="8"/>
        <v>220182</v>
      </c>
      <c r="V106" s="321">
        <v>152975</v>
      </c>
      <c r="W106" s="321"/>
      <c r="X106" s="321"/>
      <c r="Y106" s="419"/>
      <c r="Z106" s="321"/>
      <c r="AA106" s="321"/>
      <c r="AB106" s="419"/>
      <c r="AC106" s="454">
        <f t="shared" si="7"/>
        <v>152975</v>
      </c>
      <c r="AD106" s="419">
        <f t="shared" si="9"/>
        <v>383157</v>
      </c>
      <c r="AE106" s="251" t="s">
        <v>938</v>
      </c>
      <c r="AF106" s="204" t="s">
        <v>74</v>
      </c>
      <c r="AG106" s="205" t="s">
        <v>741</v>
      </c>
      <c r="AH106" s="195" t="s">
        <v>1844</v>
      </c>
      <c r="AI106" s="195"/>
    </row>
    <row r="107" spans="1:35" s="207" customFormat="1" ht="51" customHeight="1">
      <c r="A107" s="245" t="s">
        <v>939</v>
      </c>
      <c r="B107" s="213" t="s">
        <v>940</v>
      </c>
      <c r="C107" s="420" t="s">
        <v>747</v>
      </c>
      <c r="D107" s="420" t="s">
        <v>38</v>
      </c>
      <c r="E107" s="225" t="s">
        <v>670</v>
      </c>
      <c r="F107" s="321"/>
      <c r="G107" s="321"/>
      <c r="H107" s="321"/>
      <c r="I107" s="419"/>
      <c r="J107" s="321"/>
      <c r="K107" s="321"/>
      <c r="L107" s="419"/>
      <c r="M107" s="454">
        <f t="shared" si="6"/>
        <v>0</v>
      </c>
      <c r="N107" s="321">
        <v>1815</v>
      </c>
      <c r="O107" s="321"/>
      <c r="P107" s="321"/>
      <c r="Q107" s="419"/>
      <c r="R107" s="321"/>
      <c r="S107" s="321"/>
      <c r="T107" s="419"/>
      <c r="U107" s="454">
        <f t="shared" si="8"/>
        <v>1815</v>
      </c>
      <c r="V107" s="321"/>
      <c r="W107" s="321"/>
      <c r="X107" s="321"/>
      <c r="Y107" s="419"/>
      <c r="Z107" s="321"/>
      <c r="AA107" s="321"/>
      <c r="AB107" s="419"/>
      <c r="AC107" s="454">
        <f t="shared" si="7"/>
        <v>0</v>
      </c>
      <c r="AD107" s="419">
        <f t="shared" si="9"/>
        <v>1815</v>
      </c>
      <c r="AE107" s="213" t="s">
        <v>941</v>
      </c>
      <c r="AF107" s="204" t="s">
        <v>162</v>
      </c>
      <c r="AG107" s="205" t="s">
        <v>672</v>
      </c>
      <c r="AH107" s="195" t="s">
        <v>1848</v>
      </c>
      <c r="AI107" s="195" t="s">
        <v>1927</v>
      </c>
    </row>
    <row r="108" spans="1:35" s="207" customFormat="1" ht="51" customHeight="1">
      <c r="A108" s="245" t="s">
        <v>942</v>
      </c>
      <c r="B108" s="213" t="s">
        <v>943</v>
      </c>
      <c r="C108" s="420" t="s">
        <v>711</v>
      </c>
      <c r="D108" s="420" t="s">
        <v>38</v>
      </c>
      <c r="E108" s="225" t="s">
        <v>670</v>
      </c>
      <c r="F108" s="321"/>
      <c r="G108" s="321"/>
      <c r="H108" s="321"/>
      <c r="I108" s="419"/>
      <c r="J108" s="321"/>
      <c r="K108" s="321"/>
      <c r="L108" s="419"/>
      <c r="M108" s="454">
        <f t="shared" si="6"/>
        <v>0</v>
      </c>
      <c r="N108" s="321">
        <v>55110</v>
      </c>
      <c r="O108" s="321"/>
      <c r="P108" s="321"/>
      <c r="Q108" s="419"/>
      <c r="R108" s="321"/>
      <c r="S108" s="321"/>
      <c r="T108" s="419"/>
      <c r="U108" s="454">
        <f t="shared" si="8"/>
        <v>55110</v>
      </c>
      <c r="V108" s="321"/>
      <c r="W108" s="321"/>
      <c r="X108" s="321"/>
      <c r="Y108" s="419"/>
      <c r="Z108" s="321"/>
      <c r="AA108" s="321"/>
      <c r="AB108" s="419"/>
      <c r="AC108" s="454">
        <f t="shared" si="7"/>
        <v>0</v>
      </c>
      <c r="AD108" s="419">
        <f t="shared" si="9"/>
        <v>55110</v>
      </c>
      <c r="AE108" s="213" t="s">
        <v>943</v>
      </c>
      <c r="AF108" s="204" t="s">
        <v>162</v>
      </c>
      <c r="AG108" s="205" t="s">
        <v>672</v>
      </c>
      <c r="AH108" s="195" t="s">
        <v>1848</v>
      </c>
      <c r="AI108" s="195" t="s">
        <v>2030</v>
      </c>
    </row>
    <row r="109" spans="1:35" s="207" customFormat="1" ht="51" customHeight="1">
      <c r="A109" s="245" t="s">
        <v>944</v>
      </c>
      <c r="B109" s="213" t="s">
        <v>945</v>
      </c>
      <c r="C109" s="420" t="s">
        <v>730</v>
      </c>
      <c r="D109" s="420" t="s">
        <v>38</v>
      </c>
      <c r="E109" s="225" t="s">
        <v>670</v>
      </c>
      <c r="F109" s="321"/>
      <c r="G109" s="321"/>
      <c r="H109" s="321"/>
      <c r="I109" s="419"/>
      <c r="J109" s="321"/>
      <c r="K109" s="321"/>
      <c r="L109" s="419"/>
      <c r="M109" s="454">
        <f t="shared" si="6"/>
        <v>0</v>
      </c>
      <c r="N109" s="321"/>
      <c r="O109" s="321"/>
      <c r="P109" s="321"/>
      <c r="Q109" s="419"/>
      <c r="R109" s="321"/>
      <c r="S109" s="321"/>
      <c r="T109" s="419"/>
      <c r="U109" s="454">
        <f t="shared" si="8"/>
        <v>0</v>
      </c>
      <c r="V109" s="321">
        <v>4000</v>
      </c>
      <c r="W109" s="321"/>
      <c r="X109" s="321"/>
      <c r="Y109" s="419"/>
      <c r="Z109" s="321"/>
      <c r="AA109" s="321"/>
      <c r="AB109" s="419"/>
      <c r="AC109" s="454">
        <f t="shared" si="7"/>
        <v>4000</v>
      </c>
      <c r="AD109" s="419">
        <f t="shared" si="9"/>
        <v>4000</v>
      </c>
      <c r="AE109" s="213" t="s">
        <v>946</v>
      </c>
      <c r="AF109" s="322" t="s">
        <v>217</v>
      </c>
      <c r="AG109" s="205" t="s">
        <v>672</v>
      </c>
      <c r="AH109" s="195" t="s">
        <v>1842</v>
      </c>
      <c r="AI109" s="206" t="s">
        <v>1928</v>
      </c>
    </row>
    <row r="110" spans="1:35" s="207" customFormat="1" ht="51" customHeight="1">
      <c r="A110" s="245" t="s">
        <v>947</v>
      </c>
      <c r="B110" s="213" t="s">
        <v>948</v>
      </c>
      <c r="C110" s="420" t="s">
        <v>747</v>
      </c>
      <c r="D110" s="420" t="s">
        <v>38</v>
      </c>
      <c r="E110" s="225" t="s">
        <v>670</v>
      </c>
      <c r="F110" s="321"/>
      <c r="G110" s="321"/>
      <c r="H110" s="321"/>
      <c r="I110" s="419"/>
      <c r="J110" s="321"/>
      <c r="K110" s="321"/>
      <c r="L110" s="419"/>
      <c r="M110" s="454">
        <f t="shared" si="6"/>
        <v>0</v>
      </c>
      <c r="N110" s="321"/>
      <c r="O110" s="321"/>
      <c r="P110" s="321"/>
      <c r="Q110" s="419"/>
      <c r="R110" s="321"/>
      <c r="S110" s="321"/>
      <c r="T110" s="419"/>
      <c r="U110" s="454">
        <f t="shared" si="8"/>
        <v>0</v>
      </c>
      <c r="V110" s="321">
        <v>2420</v>
      </c>
      <c r="W110" s="321"/>
      <c r="X110" s="321"/>
      <c r="Y110" s="419"/>
      <c r="Z110" s="321"/>
      <c r="AA110" s="321"/>
      <c r="AB110" s="419"/>
      <c r="AC110" s="454">
        <f t="shared" si="7"/>
        <v>2420</v>
      </c>
      <c r="AD110" s="419">
        <f t="shared" si="9"/>
        <v>2420</v>
      </c>
      <c r="AE110" s="213" t="s">
        <v>949</v>
      </c>
      <c r="AF110" s="322" t="s">
        <v>217</v>
      </c>
      <c r="AG110" s="205" t="s">
        <v>672</v>
      </c>
      <c r="AH110" s="195"/>
      <c r="AI110" s="206"/>
    </row>
    <row r="111" spans="1:35" s="207" customFormat="1" ht="51" customHeight="1">
      <c r="A111" s="245" t="s">
        <v>950</v>
      </c>
      <c r="B111" s="213" t="s">
        <v>951</v>
      </c>
      <c r="C111" s="420" t="s">
        <v>706</v>
      </c>
      <c r="D111" s="420" t="s">
        <v>38</v>
      </c>
      <c r="E111" s="225" t="s">
        <v>684</v>
      </c>
      <c r="F111" s="321"/>
      <c r="G111" s="321"/>
      <c r="H111" s="321"/>
      <c r="I111" s="419"/>
      <c r="J111" s="321"/>
      <c r="K111" s="321"/>
      <c r="L111" s="419"/>
      <c r="M111" s="454">
        <f t="shared" si="6"/>
        <v>0</v>
      </c>
      <c r="N111" s="349"/>
      <c r="O111" s="321"/>
      <c r="P111" s="321"/>
      <c r="Q111" s="419"/>
      <c r="R111" s="321"/>
      <c r="S111" s="321"/>
      <c r="T111" s="419"/>
      <c r="U111" s="454">
        <f t="shared" si="8"/>
        <v>0</v>
      </c>
      <c r="V111" s="321">
        <f>2238*2</f>
        <v>4476</v>
      </c>
      <c r="W111" s="321"/>
      <c r="X111" s="321"/>
      <c r="Y111" s="419"/>
      <c r="Z111" s="321"/>
      <c r="AA111" s="321"/>
      <c r="AB111" s="419"/>
      <c r="AC111" s="454">
        <f t="shared" si="7"/>
        <v>4476</v>
      </c>
      <c r="AD111" s="419">
        <f t="shared" si="9"/>
        <v>4476</v>
      </c>
      <c r="AE111" s="213" t="s">
        <v>952</v>
      </c>
      <c r="AF111" s="322" t="s">
        <v>217</v>
      </c>
      <c r="AG111" s="205" t="s">
        <v>685</v>
      </c>
      <c r="AH111" s="195" t="s">
        <v>1890</v>
      </c>
      <c r="AI111" s="195" t="s">
        <v>1929</v>
      </c>
    </row>
    <row r="112" spans="1:35" s="207" customFormat="1" ht="51" customHeight="1">
      <c r="A112" s="245" t="s">
        <v>953</v>
      </c>
      <c r="B112" s="213" t="s">
        <v>954</v>
      </c>
      <c r="C112" s="420"/>
      <c r="D112" s="420" t="s">
        <v>38</v>
      </c>
      <c r="E112" s="225" t="s">
        <v>830</v>
      </c>
      <c r="F112" s="321"/>
      <c r="G112" s="321"/>
      <c r="H112" s="321"/>
      <c r="I112" s="419"/>
      <c r="J112" s="321"/>
      <c r="K112" s="321"/>
      <c r="L112" s="419"/>
      <c r="M112" s="454">
        <f t="shared" si="6"/>
        <v>0</v>
      </c>
      <c r="N112" s="321">
        <v>4000</v>
      </c>
      <c r="O112" s="321"/>
      <c r="P112" s="321"/>
      <c r="Q112" s="419"/>
      <c r="R112" s="321"/>
      <c r="S112" s="321"/>
      <c r="T112" s="419"/>
      <c r="U112" s="454">
        <f t="shared" si="8"/>
        <v>4000</v>
      </c>
      <c r="V112" s="321"/>
      <c r="W112" s="321"/>
      <c r="X112" s="321"/>
      <c r="Y112" s="419"/>
      <c r="Z112" s="321"/>
      <c r="AA112" s="321"/>
      <c r="AB112" s="419"/>
      <c r="AC112" s="454">
        <f t="shared" si="7"/>
        <v>0</v>
      </c>
      <c r="AD112" s="419">
        <f t="shared" si="9"/>
        <v>4000</v>
      </c>
      <c r="AE112" s="219" t="s">
        <v>2094</v>
      </c>
      <c r="AF112" s="204" t="s">
        <v>162</v>
      </c>
      <c r="AG112" s="205" t="s">
        <v>832</v>
      </c>
      <c r="AH112" s="195" t="s">
        <v>1842</v>
      </c>
      <c r="AI112" s="195"/>
    </row>
    <row r="113" spans="1:35" s="207" customFormat="1" ht="51" customHeight="1">
      <c r="A113" s="245" t="s">
        <v>955</v>
      </c>
      <c r="B113" s="266" t="s">
        <v>956</v>
      </c>
      <c r="C113" s="420" t="s">
        <v>719</v>
      </c>
      <c r="D113" s="420" t="s">
        <v>38</v>
      </c>
      <c r="E113" s="225" t="s">
        <v>830</v>
      </c>
      <c r="F113" s="321"/>
      <c r="G113" s="321"/>
      <c r="H113" s="321"/>
      <c r="I113" s="419"/>
      <c r="J113" s="321"/>
      <c r="K113" s="321"/>
      <c r="L113" s="419"/>
      <c r="M113" s="454">
        <f t="shared" si="6"/>
        <v>0</v>
      </c>
      <c r="N113" s="321">
        <v>10541</v>
      </c>
      <c r="O113" s="321"/>
      <c r="P113" s="321"/>
      <c r="Q113" s="419"/>
      <c r="R113" s="321"/>
      <c r="S113" s="321"/>
      <c r="T113" s="419"/>
      <c r="U113" s="454">
        <f t="shared" si="8"/>
        <v>10541</v>
      </c>
      <c r="V113" s="321"/>
      <c r="W113" s="321"/>
      <c r="X113" s="321"/>
      <c r="Y113" s="419"/>
      <c r="Z113" s="321"/>
      <c r="AA113" s="321"/>
      <c r="AB113" s="419"/>
      <c r="AC113" s="454">
        <f t="shared" si="7"/>
        <v>0</v>
      </c>
      <c r="AD113" s="419">
        <f t="shared" si="9"/>
        <v>10541</v>
      </c>
      <c r="AE113" s="219" t="s">
        <v>957</v>
      </c>
      <c r="AF113" s="204" t="s">
        <v>162</v>
      </c>
      <c r="AG113" s="205" t="s">
        <v>832</v>
      </c>
      <c r="AH113" s="195" t="s">
        <v>1842</v>
      </c>
      <c r="AI113" s="195" t="s">
        <v>1930</v>
      </c>
    </row>
    <row r="114" spans="1:35" s="207" customFormat="1" ht="51" customHeight="1">
      <c r="A114" s="245" t="s">
        <v>958</v>
      </c>
      <c r="B114" s="266" t="s">
        <v>959</v>
      </c>
      <c r="C114" s="420" t="s">
        <v>719</v>
      </c>
      <c r="D114" s="420" t="s">
        <v>38</v>
      </c>
      <c r="E114" s="225" t="s">
        <v>830</v>
      </c>
      <c r="F114" s="321"/>
      <c r="G114" s="321"/>
      <c r="H114" s="321"/>
      <c r="I114" s="419"/>
      <c r="J114" s="321"/>
      <c r="K114" s="321"/>
      <c r="L114" s="419"/>
      <c r="M114" s="454">
        <f t="shared" si="6"/>
        <v>0</v>
      </c>
      <c r="N114" s="321">
        <v>10847</v>
      </c>
      <c r="O114" s="321"/>
      <c r="P114" s="321"/>
      <c r="Q114" s="419"/>
      <c r="R114" s="321"/>
      <c r="S114" s="321"/>
      <c r="T114" s="419"/>
      <c r="U114" s="454">
        <f t="shared" si="8"/>
        <v>10847</v>
      </c>
      <c r="V114" s="321"/>
      <c r="W114" s="321"/>
      <c r="X114" s="321"/>
      <c r="Y114" s="419"/>
      <c r="Z114" s="321"/>
      <c r="AA114" s="321"/>
      <c r="AB114" s="419"/>
      <c r="AC114" s="454">
        <f t="shared" si="7"/>
        <v>0</v>
      </c>
      <c r="AD114" s="419">
        <f t="shared" si="9"/>
        <v>10847</v>
      </c>
      <c r="AE114" s="219" t="s">
        <v>957</v>
      </c>
      <c r="AF114" s="204" t="s">
        <v>162</v>
      </c>
      <c r="AG114" s="205" t="s">
        <v>832</v>
      </c>
      <c r="AH114" s="195" t="s">
        <v>1844</v>
      </c>
      <c r="AI114" s="195" t="s">
        <v>2095</v>
      </c>
    </row>
    <row r="115" spans="1:35" s="207" customFormat="1" ht="51" customHeight="1">
      <c r="A115" s="245" t="s">
        <v>960</v>
      </c>
      <c r="B115" s="213" t="s">
        <v>961</v>
      </c>
      <c r="C115" s="420" t="s">
        <v>706</v>
      </c>
      <c r="D115" s="420" t="s">
        <v>38</v>
      </c>
      <c r="E115" s="225" t="s">
        <v>830</v>
      </c>
      <c r="F115" s="321"/>
      <c r="G115" s="321"/>
      <c r="H115" s="321"/>
      <c r="I115" s="419"/>
      <c r="J115" s="321"/>
      <c r="K115" s="321"/>
      <c r="L115" s="419"/>
      <c r="M115" s="454">
        <f t="shared" si="6"/>
        <v>0</v>
      </c>
      <c r="N115" s="321"/>
      <c r="O115" s="321"/>
      <c r="P115" s="321"/>
      <c r="Q115" s="419"/>
      <c r="R115" s="321"/>
      <c r="S115" s="321"/>
      <c r="T115" s="419"/>
      <c r="U115" s="454">
        <f t="shared" si="8"/>
        <v>0</v>
      </c>
      <c r="V115" s="321">
        <v>3999</v>
      </c>
      <c r="W115" s="321"/>
      <c r="X115" s="321"/>
      <c r="Y115" s="419"/>
      <c r="Z115" s="321"/>
      <c r="AA115" s="321"/>
      <c r="AB115" s="419"/>
      <c r="AC115" s="454">
        <f t="shared" si="7"/>
        <v>3999</v>
      </c>
      <c r="AD115" s="419">
        <f t="shared" si="9"/>
        <v>3999</v>
      </c>
      <c r="AE115" s="219" t="s">
        <v>2096</v>
      </c>
      <c r="AF115" s="204" t="s">
        <v>217</v>
      </c>
      <c r="AG115" s="205" t="s">
        <v>832</v>
      </c>
      <c r="AH115" s="195" t="s">
        <v>1848</v>
      </c>
      <c r="AI115" s="195" t="s">
        <v>1931</v>
      </c>
    </row>
    <row r="116" spans="1:35" s="207" customFormat="1" ht="51" customHeight="1">
      <c r="A116" s="245" t="s">
        <v>962</v>
      </c>
      <c r="B116" s="213" t="s">
        <v>963</v>
      </c>
      <c r="C116" s="420" t="s">
        <v>706</v>
      </c>
      <c r="D116" s="420" t="s">
        <v>38</v>
      </c>
      <c r="E116" s="225" t="s">
        <v>707</v>
      </c>
      <c r="F116" s="321"/>
      <c r="G116" s="321"/>
      <c r="H116" s="321"/>
      <c r="I116" s="419"/>
      <c r="J116" s="321"/>
      <c r="K116" s="321"/>
      <c r="L116" s="419"/>
      <c r="M116" s="454">
        <f t="shared" si="6"/>
        <v>0</v>
      </c>
      <c r="N116" s="321">
        <v>27835</v>
      </c>
      <c r="O116" s="321"/>
      <c r="P116" s="321"/>
      <c r="Q116" s="419"/>
      <c r="R116" s="321"/>
      <c r="S116" s="321"/>
      <c r="T116" s="419"/>
      <c r="U116" s="454">
        <f t="shared" si="8"/>
        <v>27835</v>
      </c>
      <c r="V116" s="321"/>
      <c r="W116" s="321"/>
      <c r="X116" s="321"/>
      <c r="Y116" s="419"/>
      <c r="Z116" s="321"/>
      <c r="AA116" s="321"/>
      <c r="AB116" s="419"/>
      <c r="AC116" s="454">
        <f t="shared" si="7"/>
        <v>0</v>
      </c>
      <c r="AD116" s="419">
        <f t="shared" si="9"/>
        <v>27835</v>
      </c>
      <c r="AE116" s="213" t="s">
        <v>964</v>
      </c>
      <c r="AF116" s="204" t="s">
        <v>162</v>
      </c>
      <c r="AG116" s="205" t="s">
        <v>709</v>
      </c>
      <c r="AH116" s="212" t="s">
        <v>1844</v>
      </c>
      <c r="AI116" s="215" t="s">
        <v>2097</v>
      </c>
    </row>
    <row r="117" spans="1:35" s="207" customFormat="1" ht="51" customHeight="1">
      <c r="A117" s="245" t="s">
        <v>965</v>
      </c>
      <c r="B117" s="213" t="s">
        <v>966</v>
      </c>
      <c r="C117" s="420" t="s">
        <v>719</v>
      </c>
      <c r="D117" s="420" t="s">
        <v>38</v>
      </c>
      <c r="E117" s="225" t="s">
        <v>707</v>
      </c>
      <c r="F117" s="321"/>
      <c r="G117" s="321"/>
      <c r="H117" s="321"/>
      <c r="I117" s="419"/>
      <c r="J117" s="321"/>
      <c r="K117" s="321"/>
      <c r="L117" s="419"/>
      <c r="M117" s="454">
        <f t="shared" si="6"/>
        <v>0</v>
      </c>
      <c r="N117" s="321"/>
      <c r="O117" s="321"/>
      <c r="P117" s="321"/>
      <c r="Q117" s="419"/>
      <c r="R117" s="321"/>
      <c r="S117" s="321"/>
      <c r="T117" s="419"/>
      <c r="U117" s="454">
        <f t="shared" si="8"/>
        <v>0</v>
      </c>
      <c r="V117" s="321">
        <v>22656</v>
      </c>
      <c r="W117" s="321"/>
      <c r="X117" s="321"/>
      <c r="Y117" s="419"/>
      <c r="Z117" s="321"/>
      <c r="AA117" s="321"/>
      <c r="AB117" s="419"/>
      <c r="AC117" s="454">
        <f t="shared" si="7"/>
        <v>22656</v>
      </c>
      <c r="AD117" s="419">
        <f t="shared" si="9"/>
        <v>22656</v>
      </c>
      <c r="AE117" s="213" t="s">
        <v>967</v>
      </c>
      <c r="AF117" s="204" t="s">
        <v>217</v>
      </c>
      <c r="AG117" s="205" t="s">
        <v>709</v>
      </c>
      <c r="AH117" s="212"/>
      <c r="AI117" s="215"/>
    </row>
    <row r="118" spans="1:35" s="207" customFormat="1" ht="51" customHeight="1">
      <c r="A118" s="245" t="s">
        <v>968</v>
      </c>
      <c r="B118" s="213" t="s">
        <v>969</v>
      </c>
      <c r="C118" s="420" t="s">
        <v>719</v>
      </c>
      <c r="D118" s="420" t="s">
        <v>38</v>
      </c>
      <c r="E118" s="225" t="s">
        <v>707</v>
      </c>
      <c r="F118" s="321"/>
      <c r="G118" s="321"/>
      <c r="H118" s="321"/>
      <c r="I118" s="419"/>
      <c r="J118" s="321"/>
      <c r="K118" s="321"/>
      <c r="L118" s="419"/>
      <c r="M118" s="454">
        <f t="shared" si="6"/>
        <v>0</v>
      </c>
      <c r="N118" s="321"/>
      <c r="O118" s="321"/>
      <c r="P118" s="321"/>
      <c r="Q118" s="419"/>
      <c r="R118" s="321"/>
      <c r="S118" s="321"/>
      <c r="T118" s="419"/>
      <c r="U118" s="454">
        <f t="shared" si="8"/>
        <v>0</v>
      </c>
      <c r="V118" s="321">
        <v>11432</v>
      </c>
      <c r="W118" s="321"/>
      <c r="X118" s="321"/>
      <c r="Y118" s="419"/>
      <c r="Z118" s="321"/>
      <c r="AA118" s="321"/>
      <c r="AB118" s="419"/>
      <c r="AC118" s="454">
        <f t="shared" si="7"/>
        <v>11432</v>
      </c>
      <c r="AD118" s="419">
        <f t="shared" si="9"/>
        <v>11432</v>
      </c>
      <c r="AE118" s="213" t="s">
        <v>970</v>
      </c>
      <c r="AF118" s="204" t="s">
        <v>217</v>
      </c>
      <c r="AG118" s="205" t="s">
        <v>709</v>
      </c>
      <c r="AH118" s="195"/>
      <c r="AI118" s="195"/>
    </row>
    <row r="119" spans="1:35" s="207" customFormat="1" ht="38.25">
      <c r="A119" s="245" t="s">
        <v>971</v>
      </c>
      <c r="B119" s="213" t="s">
        <v>972</v>
      </c>
      <c r="C119" s="420" t="s">
        <v>719</v>
      </c>
      <c r="D119" s="420" t="s">
        <v>38</v>
      </c>
      <c r="E119" s="225" t="s">
        <v>707</v>
      </c>
      <c r="F119" s="321"/>
      <c r="G119" s="321"/>
      <c r="H119" s="321"/>
      <c r="I119" s="419"/>
      <c r="J119" s="321"/>
      <c r="K119" s="321"/>
      <c r="L119" s="419"/>
      <c r="M119" s="454">
        <f t="shared" si="6"/>
        <v>0</v>
      </c>
      <c r="N119" s="321">
        <v>3000</v>
      </c>
      <c r="O119" s="321"/>
      <c r="P119" s="321"/>
      <c r="Q119" s="419"/>
      <c r="R119" s="321"/>
      <c r="S119" s="321"/>
      <c r="T119" s="419"/>
      <c r="U119" s="454">
        <f t="shared" si="8"/>
        <v>3000</v>
      </c>
      <c r="V119" s="321"/>
      <c r="W119" s="321"/>
      <c r="X119" s="321"/>
      <c r="Y119" s="419"/>
      <c r="Z119" s="321"/>
      <c r="AA119" s="321"/>
      <c r="AB119" s="419"/>
      <c r="AC119" s="454">
        <f t="shared" si="7"/>
        <v>0</v>
      </c>
      <c r="AD119" s="419">
        <f t="shared" si="9"/>
        <v>3000</v>
      </c>
      <c r="AE119" s="213" t="s">
        <v>973</v>
      </c>
      <c r="AF119" s="204" t="s">
        <v>162</v>
      </c>
      <c r="AG119" s="205" t="s">
        <v>709</v>
      </c>
      <c r="AH119" s="195" t="s">
        <v>1842</v>
      </c>
      <c r="AI119" s="195" t="s">
        <v>1932</v>
      </c>
    </row>
    <row r="120" spans="1:35" s="207" customFormat="1" ht="38.25">
      <c r="A120" s="245" t="s">
        <v>974</v>
      </c>
      <c r="B120" s="213" t="s">
        <v>975</v>
      </c>
      <c r="C120" s="420" t="s">
        <v>730</v>
      </c>
      <c r="D120" s="420" t="s">
        <v>0</v>
      </c>
      <c r="E120" s="225" t="s">
        <v>707</v>
      </c>
      <c r="F120" s="321"/>
      <c r="G120" s="321"/>
      <c r="H120" s="321"/>
      <c r="I120" s="419"/>
      <c r="J120" s="321"/>
      <c r="K120" s="321"/>
      <c r="L120" s="419"/>
      <c r="M120" s="454">
        <f t="shared" si="6"/>
        <v>0</v>
      </c>
      <c r="N120" s="321"/>
      <c r="O120" s="321"/>
      <c r="P120" s="321"/>
      <c r="Q120" s="419"/>
      <c r="R120" s="321"/>
      <c r="S120" s="321"/>
      <c r="T120" s="419"/>
      <c r="U120" s="454">
        <f t="shared" si="8"/>
        <v>0</v>
      </c>
      <c r="V120" s="321">
        <v>7566</v>
      </c>
      <c r="W120" s="321"/>
      <c r="X120" s="321"/>
      <c r="Y120" s="419"/>
      <c r="Z120" s="321"/>
      <c r="AA120" s="321"/>
      <c r="AB120" s="419"/>
      <c r="AC120" s="454">
        <f t="shared" si="7"/>
        <v>7566</v>
      </c>
      <c r="AD120" s="419">
        <f t="shared" si="9"/>
        <v>7566</v>
      </c>
      <c r="AE120" s="213" t="s">
        <v>976</v>
      </c>
      <c r="AF120" s="204" t="s">
        <v>217</v>
      </c>
      <c r="AG120" s="205" t="s">
        <v>709</v>
      </c>
      <c r="AH120" s="212"/>
      <c r="AI120" s="215"/>
    </row>
    <row r="121" spans="1:35" s="207" customFormat="1" ht="51" customHeight="1">
      <c r="A121" s="245" t="s">
        <v>977</v>
      </c>
      <c r="B121" s="213" t="s">
        <v>978</v>
      </c>
      <c r="C121" s="420" t="s">
        <v>744</v>
      </c>
      <c r="D121" s="420" t="s">
        <v>0</v>
      </c>
      <c r="E121" s="225" t="s">
        <v>979</v>
      </c>
      <c r="F121" s="321"/>
      <c r="G121" s="321"/>
      <c r="H121" s="321"/>
      <c r="I121" s="419"/>
      <c r="J121" s="321"/>
      <c r="K121" s="321"/>
      <c r="L121" s="419"/>
      <c r="M121" s="454">
        <f t="shared" si="6"/>
        <v>0</v>
      </c>
      <c r="N121" s="321">
        <v>41181</v>
      </c>
      <c r="O121" s="321"/>
      <c r="P121" s="321"/>
      <c r="Q121" s="419"/>
      <c r="R121" s="321"/>
      <c r="S121" s="321"/>
      <c r="T121" s="419"/>
      <c r="U121" s="454">
        <f t="shared" si="8"/>
        <v>41181</v>
      </c>
      <c r="V121" s="321"/>
      <c r="W121" s="321"/>
      <c r="X121" s="321"/>
      <c r="Y121" s="419"/>
      <c r="Z121" s="321"/>
      <c r="AA121" s="321"/>
      <c r="AB121" s="419"/>
      <c r="AC121" s="454">
        <f t="shared" si="7"/>
        <v>0</v>
      </c>
      <c r="AD121" s="419">
        <f t="shared" si="9"/>
        <v>41181</v>
      </c>
      <c r="AE121" s="213" t="s">
        <v>980</v>
      </c>
      <c r="AF121" s="204" t="s">
        <v>162</v>
      </c>
      <c r="AG121" s="205" t="s">
        <v>981</v>
      </c>
      <c r="AH121" s="195" t="s">
        <v>1844</v>
      </c>
      <c r="AI121" s="195" t="s">
        <v>2018</v>
      </c>
    </row>
    <row r="122" spans="1:35" s="207" customFormat="1" ht="51" customHeight="1">
      <c r="A122" s="245" t="s">
        <v>982</v>
      </c>
      <c r="B122" s="350" t="s">
        <v>983</v>
      </c>
      <c r="C122" s="420" t="s">
        <v>747</v>
      </c>
      <c r="D122" s="420" t="s">
        <v>38</v>
      </c>
      <c r="E122" s="225" t="s">
        <v>818</v>
      </c>
      <c r="F122" s="321"/>
      <c r="G122" s="321"/>
      <c r="H122" s="321"/>
      <c r="I122" s="419"/>
      <c r="J122" s="321"/>
      <c r="K122" s="321"/>
      <c r="L122" s="419"/>
      <c r="M122" s="454">
        <f t="shared" si="6"/>
        <v>0</v>
      </c>
      <c r="N122" s="321">
        <v>28763</v>
      </c>
      <c r="O122" s="321"/>
      <c r="P122" s="321"/>
      <c r="Q122" s="419"/>
      <c r="R122" s="321"/>
      <c r="S122" s="321"/>
      <c r="T122" s="419"/>
      <c r="U122" s="454">
        <f t="shared" si="8"/>
        <v>28763</v>
      </c>
      <c r="V122" s="351"/>
      <c r="W122" s="321"/>
      <c r="X122" s="321"/>
      <c r="Y122" s="419"/>
      <c r="Z122" s="321"/>
      <c r="AA122" s="321"/>
      <c r="AB122" s="419"/>
      <c r="AC122" s="454">
        <f t="shared" si="7"/>
        <v>0</v>
      </c>
      <c r="AD122" s="419">
        <f t="shared" si="9"/>
        <v>28763</v>
      </c>
      <c r="AE122" s="350" t="s">
        <v>984</v>
      </c>
      <c r="AF122" s="204" t="s">
        <v>162</v>
      </c>
      <c r="AG122" s="205" t="s">
        <v>819</v>
      </c>
      <c r="AH122" s="195" t="s">
        <v>1844</v>
      </c>
      <c r="AI122" s="195" t="s">
        <v>1933</v>
      </c>
    </row>
    <row r="123" spans="1:35" s="207" customFormat="1" ht="38.25">
      <c r="A123" s="245" t="s">
        <v>985</v>
      </c>
      <c r="B123" s="350" t="s">
        <v>986</v>
      </c>
      <c r="C123" s="420" t="s">
        <v>730</v>
      </c>
      <c r="D123" s="420" t="s">
        <v>38</v>
      </c>
      <c r="E123" s="225" t="s">
        <v>818</v>
      </c>
      <c r="F123" s="321"/>
      <c r="G123" s="321"/>
      <c r="H123" s="321"/>
      <c r="I123" s="419"/>
      <c r="J123" s="321"/>
      <c r="K123" s="321"/>
      <c r="L123" s="419"/>
      <c r="M123" s="454">
        <f t="shared" si="6"/>
        <v>0</v>
      </c>
      <c r="N123" s="321"/>
      <c r="O123" s="321"/>
      <c r="P123" s="321"/>
      <c r="Q123" s="419"/>
      <c r="R123" s="321"/>
      <c r="S123" s="321"/>
      <c r="T123" s="419"/>
      <c r="U123" s="454">
        <f t="shared" si="8"/>
        <v>0</v>
      </c>
      <c r="V123" s="321">
        <v>6788</v>
      </c>
      <c r="W123" s="321"/>
      <c r="X123" s="321"/>
      <c r="Y123" s="419"/>
      <c r="Z123" s="321"/>
      <c r="AA123" s="321"/>
      <c r="AB123" s="419"/>
      <c r="AC123" s="454">
        <f t="shared" si="7"/>
        <v>6788</v>
      </c>
      <c r="AD123" s="419">
        <f t="shared" si="9"/>
        <v>6788</v>
      </c>
      <c r="AE123" s="350" t="s">
        <v>987</v>
      </c>
      <c r="AF123" s="204" t="s">
        <v>217</v>
      </c>
      <c r="AG123" s="205" t="s">
        <v>819</v>
      </c>
      <c r="AH123" s="195" t="s">
        <v>1842</v>
      </c>
      <c r="AI123" s="490" t="s">
        <v>987</v>
      </c>
    </row>
    <row r="124" spans="1:35" s="207" customFormat="1" ht="51" customHeight="1">
      <c r="A124" s="245" t="s">
        <v>988</v>
      </c>
      <c r="B124" s="350" t="s">
        <v>989</v>
      </c>
      <c r="C124" s="420" t="s">
        <v>730</v>
      </c>
      <c r="D124" s="420" t="s">
        <v>0</v>
      </c>
      <c r="E124" s="225" t="s">
        <v>818</v>
      </c>
      <c r="F124" s="321"/>
      <c r="G124" s="321"/>
      <c r="H124" s="321"/>
      <c r="I124" s="419"/>
      <c r="J124" s="321"/>
      <c r="K124" s="321"/>
      <c r="L124" s="419"/>
      <c r="M124" s="454">
        <f t="shared" si="6"/>
        <v>0</v>
      </c>
      <c r="N124" s="321"/>
      <c r="O124" s="321"/>
      <c r="P124" s="321"/>
      <c r="Q124" s="419"/>
      <c r="R124" s="321"/>
      <c r="S124" s="321"/>
      <c r="T124" s="419"/>
      <c r="U124" s="454">
        <f t="shared" si="8"/>
        <v>0</v>
      </c>
      <c r="V124" s="321">
        <v>3560</v>
      </c>
      <c r="W124" s="321"/>
      <c r="X124" s="321"/>
      <c r="Y124" s="419"/>
      <c r="Z124" s="321"/>
      <c r="AA124" s="321"/>
      <c r="AB124" s="419"/>
      <c r="AC124" s="454">
        <f t="shared" si="7"/>
        <v>3560</v>
      </c>
      <c r="AD124" s="419">
        <f t="shared" si="9"/>
        <v>3560</v>
      </c>
      <c r="AE124" s="350" t="s">
        <v>990</v>
      </c>
      <c r="AF124" s="204" t="s">
        <v>217</v>
      </c>
      <c r="AG124" s="205" t="s">
        <v>819</v>
      </c>
      <c r="AH124" s="195" t="s">
        <v>1842</v>
      </c>
      <c r="AI124" s="490" t="s">
        <v>990</v>
      </c>
    </row>
    <row r="125" spans="1:35" s="207" customFormat="1" ht="51" customHeight="1">
      <c r="A125" s="245" t="s">
        <v>991</v>
      </c>
      <c r="B125" s="213" t="s">
        <v>992</v>
      </c>
      <c r="C125" s="420" t="s">
        <v>747</v>
      </c>
      <c r="D125" s="420" t="s">
        <v>0</v>
      </c>
      <c r="E125" s="267" t="s">
        <v>715</v>
      </c>
      <c r="F125" s="321"/>
      <c r="G125" s="321"/>
      <c r="H125" s="321"/>
      <c r="I125" s="419"/>
      <c r="J125" s="321"/>
      <c r="K125" s="321"/>
      <c r="L125" s="419"/>
      <c r="M125" s="454">
        <f t="shared" si="6"/>
        <v>0</v>
      </c>
      <c r="N125" s="321">
        <v>10500</v>
      </c>
      <c r="O125" s="321"/>
      <c r="P125" s="321"/>
      <c r="Q125" s="419"/>
      <c r="R125" s="321"/>
      <c r="S125" s="321"/>
      <c r="T125" s="419"/>
      <c r="U125" s="454">
        <f t="shared" si="8"/>
        <v>10500</v>
      </c>
      <c r="V125" s="321"/>
      <c r="W125" s="321"/>
      <c r="X125" s="321"/>
      <c r="Y125" s="419"/>
      <c r="Z125" s="321"/>
      <c r="AA125" s="321"/>
      <c r="AB125" s="419"/>
      <c r="AC125" s="454">
        <f t="shared" si="7"/>
        <v>0</v>
      </c>
      <c r="AD125" s="419">
        <f t="shared" si="9"/>
        <v>10500</v>
      </c>
      <c r="AE125" s="213" t="s">
        <v>993</v>
      </c>
      <c r="AF125" s="204" t="s">
        <v>162</v>
      </c>
      <c r="AG125" s="205" t="s">
        <v>716</v>
      </c>
      <c r="AH125" s="195" t="s">
        <v>1842</v>
      </c>
      <c r="AI125" s="491" t="s">
        <v>1915</v>
      </c>
    </row>
    <row r="126" spans="1:35" s="207" customFormat="1" ht="51" customHeight="1">
      <c r="A126" s="245" t="s">
        <v>994</v>
      </c>
      <c r="B126" s="213" t="s">
        <v>995</v>
      </c>
      <c r="C126" s="420" t="s">
        <v>719</v>
      </c>
      <c r="D126" s="420" t="s">
        <v>0</v>
      </c>
      <c r="E126" s="267" t="s">
        <v>715</v>
      </c>
      <c r="F126" s="321"/>
      <c r="G126" s="321"/>
      <c r="H126" s="321"/>
      <c r="I126" s="419"/>
      <c r="J126" s="321"/>
      <c r="K126" s="321"/>
      <c r="L126" s="419"/>
      <c r="M126" s="454">
        <f t="shared" si="6"/>
        <v>0</v>
      </c>
      <c r="N126" s="321">
        <v>43577</v>
      </c>
      <c r="O126" s="321"/>
      <c r="P126" s="321"/>
      <c r="Q126" s="419"/>
      <c r="R126" s="321"/>
      <c r="S126" s="321"/>
      <c r="T126" s="419"/>
      <c r="U126" s="454">
        <f t="shared" si="8"/>
        <v>43577</v>
      </c>
      <c r="V126" s="321"/>
      <c r="W126" s="321"/>
      <c r="X126" s="321"/>
      <c r="Y126" s="419"/>
      <c r="Z126" s="321"/>
      <c r="AA126" s="321"/>
      <c r="AB126" s="419"/>
      <c r="AC126" s="454">
        <f t="shared" si="7"/>
        <v>0</v>
      </c>
      <c r="AD126" s="419">
        <f t="shared" si="9"/>
        <v>43577</v>
      </c>
      <c r="AE126" s="213" t="s">
        <v>996</v>
      </c>
      <c r="AF126" s="204" t="s">
        <v>162</v>
      </c>
      <c r="AG126" s="205" t="s">
        <v>716</v>
      </c>
      <c r="AH126" s="195" t="s">
        <v>1844</v>
      </c>
      <c r="AI126" s="491" t="s">
        <v>1915</v>
      </c>
    </row>
    <row r="127" spans="1:35" s="207" customFormat="1" ht="38.25">
      <c r="A127" s="245" t="s">
        <v>997</v>
      </c>
      <c r="B127" s="213" t="s">
        <v>998</v>
      </c>
      <c r="C127" s="420" t="s">
        <v>706</v>
      </c>
      <c r="D127" s="420" t="s">
        <v>0</v>
      </c>
      <c r="E127" s="267" t="s">
        <v>715</v>
      </c>
      <c r="F127" s="321"/>
      <c r="G127" s="321"/>
      <c r="H127" s="321"/>
      <c r="I127" s="419"/>
      <c r="J127" s="321"/>
      <c r="K127" s="321"/>
      <c r="L127" s="419"/>
      <c r="M127" s="454">
        <f t="shared" si="6"/>
        <v>0</v>
      </c>
      <c r="N127" s="352"/>
      <c r="O127" s="321"/>
      <c r="P127" s="321"/>
      <c r="Q127" s="419"/>
      <c r="R127" s="321"/>
      <c r="S127" s="321"/>
      <c r="T127" s="419"/>
      <c r="U127" s="454">
        <f t="shared" si="8"/>
        <v>0</v>
      </c>
      <c r="V127" s="321">
        <v>24578</v>
      </c>
      <c r="W127" s="321"/>
      <c r="X127" s="321"/>
      <c r="Y127" s="419"/>
      <c r="Z127" s="321"/>
      <c r="AA127" s="321"/>
      <c r="AB127" s="419"/>
      <c r="AC127" s="454">
        <f t="shared" si="7"/>
        <v>24578</v>
      </c>
      <c r="AD127" s="419">
        <f t="shared" si="9"/>
        <v>24578</v>
      </c>
      <c r="AE127" s="213" t="s">
        <v>999</v>
      </c>
      <c r="AF127" s="204" t="s">
        <v>217</v>
      </c>
      <c r="AG127" s="205" t="s">
        <v>716</v>
      </c>
      <c r="AH127" s="195"/>
      <c r="AI127" s="195"/>
    </row>
    <row r="128" spans="1:35" s="207" customFormat="1" ht="51">
      <c r="A128" s="245" t="s">
        <v>1000</v>
      </c>
      <c r="B128" s="213" t="s">
        <v>2098</v>
      </c>
      <c r="C128" s="420" t="s">
        <v>719</v>
      </c>
      <c r="D128" s="420" t="s">
        <v>0</v>
      </c>
      <c r="E128" s="225" t="s">
        <v>807</v>
      </c>
      <c r="F128" s="321"/>
      <c r="G128" s="321"/>
      <c r="H128" s="321"/>
      <c r="I128" s="419"/>
      <c r="J128" s="321"/>
      <c r="K128" s="321"/>
      <c r="L128" s="419"/>
      <c r="M128" s="454">
        <f t="shared" si="6"/>
        <v>0</v>
      </c>
      <c r="N128" s="321">
        <v>12918</v>
      </c>
      <c r="O128" s="321"/>
      <c r="P128" s="321"/>
      <c r="Q128" s="419"/>
      <c r="R128" s="321"/>
      <c r="S128" s="321"/>
      <c r="T128" s="419"/>
      <c r="U128" s="454">
        <f t="shared" si="8"/>
        <v>12918</v>
      </c>
      <c r="V128" s="321"/>
      <c r="W128" s="321"/>
      <c r="X128" s="321"/>
      <c r="Y128" s="419"/>
      <c r="Z128" s="321"/>
      <c r="AA128" s="321"/>
      <c r="AB128" s="419"/>
      <c r="AC128" s="454">
        <f t="shared" si="7"/>
        <v>0</v>
      </c>
      <c r="AD128" s="419">
        <f t="shared" si="9"/>
        <v>12918</v>
      </c>
      <c r="AE128" s="213" t="s">
        <v>2099</v>
      </c>
      <c r="AF128" s="204" t="s">
        <v>162</v>
      </c>
      <c r="AG128" s="205" t="s">
        <v>809</v>
      </c>
      <c r="AH128" s="195" t="s">
        <v>1844</v>
      </c>
      <c r="AI128" s="195" t="s">
        <v>1934</v>
      </c>
    </row>
    <row r="129" spans="1:35" s="207" customFormat="1" ht="51" customHeight="1">
      <c r="A129" s="245" t="s">
        <v>1001</v>
      </c>
      <c r="B129" s="213" t="s">
        <v>1002</v>
      </c>
      <c r="C129" s="420" t="s">
        <v>747</v>
      </c>
      <c r="D129" s="420" t="s">
        <v>0</v>
      </c>
      <c r="E129" s="225" t="s">
        <v>1003</v>
      </c>
      <c r="F129" s="321"/>
      <c r="G129" s="321"/>
      <c r="H129" s="321"/>
      <c r="I129" s="419"/>
      <c r="J129" s="321"/>
      <c r="K129" s="321"/>
      <c r="L129" s="419"/>
      <c r="M129" s="454">
        <f t="shared" si="6"/>
        <v>0</v>
      </c>
      <c r="N129" s="321">
        <v>96796</v>
      </c>
      <c r="O129" s="321"/>
      <c r="P129" s="321"/>
      <c r="Q129" s="419"/>
      <c r="R129" s="321"/>
      <c r="S129" s="321"/>
      <c r="T129" s="419"/>
      <c r="U129" s="454">
        <f t="shared" si="8"/>
        <v>96796</v>
      </c>
      <c r="V129" s="321"/>
      <c r="W129" s="321"/>
      <c r="X129" s="321"/>
      <c r="Y129" s="419"/>
      <c r="Z129" s="321"/>
      <c r="AA129" s="321"/>
      <c r="AB129" s="419"/>
      <c r="AC129" s="454">
        <f t="shared" si="7"/>
        <v>0</v>
      </c>
      <c r="AD129" s="419">
        <f t="shared" si="9"/>
        <v>96796</v>
      </c>
      <c r="AE129" s="213" t="s">
        <v>1004</v>
      </c>
      <c r="AF129" s="204" t="s">
        <v>162</v>
      </c>
      <c r="AG129" s="205" t="s">
        <v>1005</v>
      </c>
      <c r="AH129" s="195" t="s">
        <v>1842</v>
      </c>
      <c r="AI129" s="195" t="s">
        <v>1935</v>
      </c>
    </row>
    <row r="130" spans="1:35" s="207" customFormat="1" ht="51" customHeight="1">
      <c r="A130" s="245" t="s">
        <v>1006</v>
      </c>
      <c r="B130" s="452" t="s">
        <v>1007</v>
      </c>
      <c r="C130" s="420" t="s">
        <v>730</v>
      </c>
      <c r="D130" s="420" t="s">
        <v>38</v>
      </c>
      <c r="E130" s="225" t="s">
        <v>835</v>
      </c>
      <c r="F130" s="321"/>
      <c r="G130" s="321"/>
      <c r="H130" s="321"/>
      <c r="I130" s="419"/>
      <c r="J130" s="321"/>
      <c r="K130" s="321"/>
      <c r="L130" s="419"/>
      <c r="M130" s="454">
        <f t="shared" si="6"/>
        <v>0</v>
      </c>
      <c r="N130" s="321">
        <v>18000</v>
      </c>
      <c r="O130" s="321"/>
      <c r="P130" s="321"/>
      <c r="Q130" s="419"/>
      <c r="R130" s="321"/>
      <c r="S130" s="321"/>
      <c r="T130" s="419"/>
      <c r="U130" s="454">
        <f t="shared" si="8"/>
        <v>18000</v>
      </c>
      <c r="V130" s="321"/>
      <c r="W130" s="321"/>
      <c r="X130" s="321"/>
      <c r="Y130" s="419"/>
      <c r="Z130" s="321"/>
      <c r="AA130" s="321"/>
      <c r="AB130" s="419"/>
      <c r="AC130" s="454">
        <f t="shared" si="7"/>
        <v>0</v>
      </c>
      <c r="AD130" s="419">
        <f t="shared" si="9"/>
        <v>18000</v>
      </c>
      <c r="AE130" s="452" t="s">
        <v>1008</v>
      </c>
      <c r="AF130" s="204" t="s">
        <v>162</v>
      </c>
      <c r="AG130" s="205" t="s">
        <v>836</v>
      </c>
      <c r="AH130" s="195" t="s">
        <v>1842</v>
      </c>
      <c r="AI130" s="206" t="s">
        <v>1936</v>
      </c>
    </row>
    <row r="131" spans="1:35" s="207" customFormat="1" ht="51" customHeight="1">
      <c r="A131" s="245" t="s">
        <v>1009</v>
      </c>
      <c r="B131" s="452" t="s">
        <v>1010</v>
      </c>
      <c r="C131" s="420" t="s">
        <v>747</v>
      </c>
      <c r="D131" s="420" t="s">
        <v>38</v>
      </c>
      <c r="E131" s="225" t="s">
        <v>835</v>
      </c>
      <c r="F131" s="321"/>
      <c r="G131" s="321"/>
      <c r="H131" s="321"/>
      <c r="I131" s="419"/>
      <c r="J131" s="321"/>
      <c r="K131" s="321"/>
      <c r="L131" s="419"/>
      <c r="M131" s="454">
        <f t="shared" si="6"/>
        <v>0</v>
      </c>
      <c r="N131" s="321">
        <v>5355</v>
      </c>
      <c r="O131" s="321"/>
      <c r="P131" s="321"/>
      <c r="Q131" s="419"/>
      <c r="R131" s="321"/>
      <c r="S131" s="321"/>
      <c r="T131" s="419"/>
      <c r="U131" s="454">
        <f t="shared" si="8"/>
        <v>5355</v>
      </c>
      <c r="V131" s="321"/>
      <c r="W131" s="321"/>
      <c r="X131" s="321"/>
      <c r="Y131" s="419"/>
      <c r="Z131" s="321"/>
      <c r="AA131" s="321"/>
      <c r="AB131" s="419"/>
      <c r="AC131" s="454">
        <f t="shared" si="7"/>
        <v>0</v>
      </c>
      <c r="AD131" s="419">
        <f t="shared" si="9"/>
        <v>5355</v>
      </c>
      <c r="AE131" s="452" t="s">
        <v>1011</v>
      </c>
      <c r="AF131" s="204" t="s">
        <v>162</v>
      </c>
      <c r="AG131" s="205" t="s">
        <v>836</v>
      </c>
      <c r="AH131" s="195" t="s">
        <v>1844</v>
      </c>
      <c r="AI131" s="195"/>
    </row>
    <row r="132" spans="1:35" s="207" customFormat="1" ht="51" customHeight="1">
      <c r="A132" s="245" t="s">
        <v>1012</v>
      </c>
      <c r="B132" s="452" t="s">
        <v>1013</v>
      </c>
      <c r="C132" s="420" t="s">
        <v>714</v>
      </c>
      <c r="D132" s="420" t="s">
        <v>38</v>
      </c>
      <c r="E132" s="225" t="s">
        <v>835</v>
      </c>
      <c r="F132" s="321"/>
      <c r="G132" s="321"/>
      <c r="H132" s="321"/>
      <c r="I132" s="419"/>
      <c r="J132" s="321"/>
      <c r="K132" s="321"/>
      <c r="L132" s="419"/>
      <c r="M132" s="454">
        <f t="shared" si="6"/>
        <v>0</v>
      </c>
      <c r="N132" s="321">
        <v>35280</v>
      </c>
      <c r="O132" s="321"/>
      <c r="P132" s="321"/>
      <c r="Q132" s="419"/>
      <c r="R132" s="321"/>
      <c r="S132" s="321"/>
      <c r="T132" s="419"/>
      <c r="U132" s="454">
        <f t="shared" si="8"/>
        <v>35280</v>
      </c>
      <c r="V132" s="321"/>
      <c r="W132" s="321"/>
      <c r="X132" s="321"/>
      <c r="Y132" s="419"/>
      <c r="Z132" s="321"/>
      <c r="AA132" s="321"/>
      <c r="AB132" s="419"/>
      <c r="AC132" s="454">
        <f t="shared" si="7"/>
        <v>0</v>
      </c>
      <c r="AD132" s="419">
        <f t="shared" si="9"/>
        <v>35280</v>
      </c>
      <c r="AE132" s="452" t="s">
        <v>1014</v>
      </c>
      <c r="AF132" s="204" t="s">
        <v>162</v>
      </c>
      <c r="AG132" s="205" t="s">
        <v>836</v>
      </c>
      <c r="AH132" s="195" t="s">
        <v>1921</v>
      </c>
      <c r="AI132" s="195" t="s">
        <v>1937</v>
      </c>
    </row>
    <row r="133" spans="1:35" s="207" customFormat="1" ht="38.25">
      <c r="A133" s="245" t="s">
        <v>1015</v>
      </c>
      <c r="B133" s="452" t="s">
        <v>1016</v>
      </c>
      <c r="C133" s="420" t="s">
        <v>719</v>
      </c>
      <c r="D133" s="420" t="s">
        <v>38</v>
      </c>
      <c r="E133" s="225" t="s">
        <v>835</v>
      </c>
      <c r="F133" s="321">
        <v>24000</v>
      </c>
      <c r="G133" s="321"/>
      <c r="H133" s="321"/>
      <c r="I133" s="419"/>
      <c r="J133" s="321"/>
      <c r="K133" s="321"/>
      <c r="L133" s="419"/>
      <c r="M133" s="454">
        <f t="shared" si="6"/>
        <v>24000</v>
      </c>
      <c r="N133" s="321"/>
      <c r="O133" s="321"/>
      <c r="P133" s="321"/>
      <c r="Q133" s="419"/>
      <c r="R133" s="321"/>
      <c r="S133" s="321"/>
      <c r="T133" s="419"/>
      <c r="U133" s="454">
        <f t="shared" si="8"/>
        <v>0</v>
      </c>
      <c r="V133" s="321"/>
      <c r="W133" s="321"/>
      <c r="X133" s="321"/>
      <c r="Y133" s="419"/>
      <c r="Z133" s="321"/>
      <c r="AA133" s="321"/>
      <c r="AB133" s="419"/>
      <c r="AC133" s="454">
        <f t="shared" si="7"/>
        <v>0</v>
      </c>
      <c r="AD133" s="419">
        <f t="shared" si="9"/>
        <v>24000</v>
      </c>
      <c r="AE133" s="452" t="s">
        <v>1017</v>
      </c>
      <c r="AF133" s="204" t="s">
        <v>189</v>
      </c>
      <c r="AG133" s="205" t="s">
        <v>836</v>
      </c>
      <c r="AH133" s="195" t="s">
        <v>1842</v>
      </c>
      <c r="AI133" s="195" t="s">
        <v>1938</v>
      </c>
    </row>
    <row r="134" spans="1:35" s="207" customFormat="1" ht="51" customHeight="1">
      <c r="A134" s="245" t="s">
        <v>1018</v>
      </c>
      <c r="B134" s="452" t="s">
        <v>1019</v>
      </c>
      <c r="C134" s="420" t="s">
        <v>714</v>
      </c>
      <c r="D134" s="420" t="s">
        <v>38</v>
      </c>
      <c r="E134" s="225" t="s">
        <v>835</v>
      </c>
      <c r="F134" s="321">
        <v>57220</v>
      </c>
      <c r="G134" s="321"/>
      <c r="H134" s="321"/>
      <c r="I134" s="419"/>
      <c r="J134" s="321"/>
      <c r="K134" s="321"/>
      <c r="L134" s="419"/>
      <c r="M134" s="454">
        <f t="shared" si="6"/>
        <v>57220</v>
      </c>
      <c r="N134" s="321"/>
      <c r="O134" s="321"/>
      <c r="P134" s="321"/>
      <c r="Q134" s="419"/>
      <c r="R134" s="321"/>
      <c r="S134" s="321"/>
      <c r="T134" s="419"/>
      <c r="U134" s="454">
        <f t="shared" si="8"/>
        <v>0</v>
      </c>
      <c r="V134" s="321"/>
      <c r="W134" s="321"/>
      <c r="X134" s="321"/>
      <c r="Y134" s="419"/>
      <c r="Z134" s="321"/>
      <c r="AA134" s="321"/>
      <c r="AB134" s="419"/>
      <c r="AC134" s="454">
        <f t="shared" si="7"/>
        <v>0</v>
      </c>
      <c r="AD134" s="419">
        <f t="shared" si="9"/>
        <v>57220</v>
      </c>
      <c r="AE134" s="452" t="s">
        <v>1020</v>
      </c>
      <c r="AF134" s="204" t="s">
        <v>189</v>
      </c>
      <c r="AG134" s="205" t="s">
        <v>836</v>
      </c>
      <c r="AH134" s="195" t="s">
        <v>1842</v>
      </c>
      <c r="AI134" s="195" t="s">
        <v>1939</v>
      </c>
    </row>
    <row r="135" spans="1:35" s="207" customFormat="1" ht="51" customHeight="1">
      <c r="A135" s="245" t="s">
        <v>1021</v>
      </c>
      <c r="B135" s="213" t="s">
        <v>1022</v>
      </c>
      <c r="C135" s="420" t="s">
        <v>747</v>
      </c>
      <c r="D135" s="420" t="s">
        <v>0</v>
      </c>
      <c r="E135" s="225" t="s">
        <v>775</v>
      </c>
      <c r="F135" s="321"/>
      <c r="G135" s="321"/>
      <c r="H135" s="321"/>
      <c r="I135" s="419"/>
      <c r="J135" s="321"/>
      <c r="K135" s="321"/>
      <c r="L135" s="419"/>
      <c r="M135" s="454">
        <f t="shared" si="6"/>
        <v>0</v>
      </c>
      <c r="N135" s="321"/>
      <c r="O135" s="321"/>
      <c r="P135" s="321"/>
      <c r="Q135" s="419"/>
      <c r="R135" s="321"/>
      <c r="S135" s="321"/>
      <c r="T135" s="419"/>
      <c r="U135" s="454">
        <f t="shared" si="8"/>
        <v>0</v>
      </c>
      <c r="V135" s="321">
        <v>3000</v>
      </c>
      <c r="W135" s="321"/>
      <c r="X135" s="321"/>
      <c r="Y135" s="419"/>
      <c r="Z135" s="321"/>
      <c r="AA135" s="321"/>
      <c r="AB135" s="419"/>
      <c r="AC135" s="454">
        <f t="shared" si="7"/>
        <v>3000</v>
      </c>
      <c r="AD135" s="419">
        <f t="shared" si="9"/>
        <v>3000</v>
      </c>
      <c r="AE135" s="213" t="s">
        <v>1023</v>
      </c>
      <c r="AF135" s="204" t="s">
        <v>217</v>
      </c>
      <c r="AG135" s="205" t="s">
        <v>779</v>
      </c>
      <c r="AH135" s="195"/>
      <c r="AI135" s="195"/>
    </row>
    <row r="136" spans="1:35" s="207" customFormat="1" ht="51" customHeight="1">
      <c r="A136" s="245" t="s">
        <v>1024</v>
      </c>
      <c r="B136" s="266" t="s">
        <v>1025</v>
      </c>
      <c r="C136" s="420" t="s">
        <v>730</v>
      </c>
      <c r="D136" s="420" t="s">
        <v>38</v>
      </c>
      <c r="E136" s="225" t="s">
        <v>775</v>
      </c>
      <c r="F136" s="321"/>
      <c r="G136" s="321"/>
      <c r="H136" s="321"/>
      <c r="I136" s="419"/>
      <c r="J136" s="321"/>
      <c r="K136" s="321"/>
      <c r="L136" s="419"/>
      <c r="M136" s="454">
        <f t="shared" si="6"/>
        <v>0</v>
      </c>
      <c r="N136" s="321">
        <v>8000</v>
      </c>
      <c r="O136" s="321"/>
      <c r="P136" s="321"/>
      <c r="Q136" s="419"/>
      <c r="R136" s="321"/>
      <c r="S136" s="321"/>
      <c r="T136" s="419"/>
      <c r="U136" s="454">
        <f t="shared" si="8"/>
        <v>8000</v>
      </c>
      <c r="V136" s="321"/>
      <c r="W136" s="321"/>
      <c r="X136" s="321"/>
      <c r="Y136" s="419"/>
      <c r="Z136" s="321"/>
      <c r="AA136" s="321"/>
      <c r="AB136" s="419"/>
      <c r="AC136" s="454">
        <f t="shared" si="7"/>
        <v>0</v>
      </c>
      <c r="AD136" s="419">
        <f t="shared" si="9"/>
        <v>8000</v>
      </c>
      <c r="AE136" s="213" t="s">
        <v>1026</v>
      </c>
      <c r="AF136" s="322" t="s">
        <v>162</v>
      </c>
      <c r="AG136" s="205" t="s">
        <v>776</v>
      </c>
      <c r="AH136" s="459" t="s">
        <v>1844</v>
      </c>
      <c r="AI136" s="459"/>
    </row>
    <row r="137" spans="1:35" s="207" customFormat="1" ht="38.25">
      <c r="A137" s="245" t="s">
        <v>1027</v>
      </c>
      <c r="B137" s="213" t="s">
        <v>1028</v>
      </c>
      <c r="C137" s="420" t="s">
        <v>711</v>
      </c>
      <c r="D137" s="420" t="s">
        <v>38</v>
      </c>
      <c r="E137" s="225" t="s">
        <v>775</v>
      </c>
      <c r="F137" s="321"/>
      <c r="G137" s="321"/>
      <c r="H137" s="321"/>
      <c r="I137" s="419"/>
      <c r="J137" s="321"/>
      <c r="K137" s="321"/>
      <c r="L137" s="419"/>
      <c r="M137" s="454">
        <f t="shared" si="6"/>
        <v>0</v>
      </c>
      <c r="N137" s="321"/>
      <c r="O137" s="321"/>
      <c r="P137" s="321"/>
      <c r="Q137" s="419"/>
      <c r="R137" s="321"/>
      <c r="S137" s="321"/>
      <c r="T137" s="419"/>
      <c r="U137" s="454">
        <f t="shared" si="8"/>
        <v>0</v>
      </c>
      <c r="V137" s="321">
        <v>5000</v>
      </c>
      <c r="W137" s="321"/>
      <c r="X137" s="321"/>
      <c r="Y137" s="419"/>
      <c r="Z137" s="321"/>
      <c r="AA137" s="321"/>
      <c r="AB137" s="419"/>
      <c r="AC137" s="454">
        <f t="shared" si="7"/>
        <v>5000</v>
      </c>
      <c r="AD137" s="419">
        <f t="shared" si="9"/>
        <v>5000</v>
      </c>
      <c r="AE137" s="213" t="s">
        <v>1028</v>
      </c>
      <c r="AF137" s="204" t="s">
        <v>217</v>
      </c>
      <c r="AG137" s="205" t="s">
        <v>776</v>
      </c>
      <c r="AH137" s="459"/>
      <c r="AI137" s="459"/>
    </row>
    <row r="138" spans="1:35" s="207" customFormat="1" ht="38.25">
      <c r="A138" s="245" t="s">
        <v>1029</v>
      </c>
      <c r="B138" s="452" t="s">
        <v>1030</v>
      </c>
      <c r="C138" s="420" t="s">
        <v>706</v>
      </c>
      <c r="D138" s="420" t="s">
        <v>0</v>
      </c>
      <c r="E138" s="231" t="s">
        <v>762</v>
      </c>
      <c r="F138" s="321"/>
      <c r="G138" s="321"/>
      <c r="H138" s="321"/>
      <c r="I138" s="419"/>
      <c r="J138" s="321"/>
      <c r="K138" s="321"/>
      <c r="L138" s="419"/>
      <c r="M138" s="454">
        <f t="shared" si="6"/>
        <v>0</v>
      </c>
      <c r="N138" s="321">
        <v>5783</v>
      </c>
      <c r="O138" s="321"/>
      <c r="P138" s="321"/>
      <c r="Q138" s="419"/>
      <c r="R138" s="321"/>
      <c r="S138" s="321"/>
      <c r="T138" s="419"/>
      <c r="U138" s="454">
        <f t="shared" si="8"/>
        <v>5783</v>
      </c>
      <c r="V138" s="321"/>
      <c r="W138" s="321"/>
      <c r="X138" s="321"/>
      <c r="Y138" s="419"/>
      <c r="Z138" s="321"/>
      <c r="AA138" s="321"/>
      <c r="AB138" s="419"/>
      <c r="AC138" s="454">
        <f t="shared" si="7"/>
        <v>0</v>
      </c>
      <c r="AD138" s="419">
        <f t="shared" si="9"/>
        <v>5783</v>
      </c>
      <c r="AE138" s="452" t="s">
        <v>1031</v>
      </c>
      <c r="AF138" s="204" t="s">
        <v>162</v>
      </c>
      <c r="AG138" s="205" t="s">
        <v>763</v>
      </c>
      <c r="AH138" s="195" t="s">
        <v>1842</v>
      </c>
      <c r="AI138" s="195" t="s">
        <v>2031</v>
      </c>
    </row>
    <row r="139" spans="1:35" s="207" customFormat="1" ht="51" customHeight="1">
      <c r="A139" s="245" t="s">
        <v>1032</v>
      </c>
      <c r="B139" s="213" t="s">
        <v>1033</v>
      </c>
      <c r="C139" s="420" t="s">
        <v>747</v>
      </c>
      <c r="D139" s="420" t="s">
        <v>0</v>
      </c>
      <c r="E139" s="225" t="s">
        <v>1003</v>
      </c>
      <c r="F139" s="321">
        <v>4000</v>
      </c>
      <c r="G139" s="321"/>
      <c r="H139" s="321"/>
      <c r="I139" s="419"/>
      <c r="J139" s="321"/>
      <c r="K139" s="321"/>
      <c r="L139" s="419"/>
      <c r="M139" s="454">
        <f t="shared" si="6"/>
        <v>4000</v>
      </c>
      <c r="N139" s="321"/>
      <c r="O139" s="321"/>
      <c r="P139" s="321"/>
      <c r="Q139" s="419"/>
      <c r="R139" s="321"/>
      <c r="S139" s="321"/>
      <c r="T139" s="419"/>
      <c r="U139" s="454">
        <f t="shared" si="8"/>
        <v>0</v>
      </c>
      <c r="V139" s="321">
        <v>7100</v>
      </c>
      <c r="W139" s="321"/>
      <c r="X139" s="321"/>
      <c r="Y139" s="419"/>
      <c r="Z139" s="321"/>
      <c r="AA139" s="321"/>
      <c r="AB139" s="419"/>
      <c r="AC139" s="454">
        <f t="shared" si="7"/>
        <v>7100</v>
      </c>
      <c r="AD139" s="419">
        <f t="shared" si="9"/>
        <v>11100</v>
      </c>
      <c r="AE139" s="213" t="s">
        <v>1034</v>
      </c>
      <c r="AF139" s="204" t="s">
        <v>217</v>
      </c>
      <c r="AG139" s="205" t="s">
        <v>1005</v>
      </c>
      <c r="AH139" s="195"/>
      <c r="AI139" s="195"/>
    </row>
    <row r="140" spans="1:35" s="207" customFormat="1" ht="97.5" customHeight="1">
      <c r="A140" s="245" t="s">
        <v>1035</v>
      </c>
      <c r="B140" s="213" t="s">
        <v>1036</v>
      </c>
      <c r="C140" s="420" t="s">
        <v>747</v>
      </c>
      <c r="D140" s="420" t="s">
        <v>0</v>
      </c>
      <c r="E140" s="225" t="s">
        <v>864</v>
      </c>
      <c r="F140" s="321"/>
      <c r="G140" s="321"/>
      <c r="H140" s="321"/>
      <c r="I140" s="419"/>
      <c r="J140" s="321"/>
      <c r="K140" s="321"/>
      <c r="L140" s="419"/>
      <c r="M140" s="454">
        <f t="shared" si="6"/>
        <v>0</v>
      </c>
      <c r="N140" s="321">
        <v>154758</v>
      </c>
      <c r="O140" s="321"/>
      <c r="P140" s="321"/>
      <c r="Q140" s="419"/>
      <c r="R140" s="321"/>
      <c r="S140" s="321"/>
      <c r="T140" s="419"/>
      <c r="U140" s="454">
        <f t="shared" si="8"/>
        <v>154758</v>
      </c>
      <c r="V140" s="321"/>
      <c r="W140" s="321"/>
      <c r="X140" s="321"/>
      <c r="Y140" s="419"/>
      <c r="Z140" s="321"/>
      <c r="AA140" s="321"/>
      <c r="AB140" s="419"/>
      <c r="AC140" s="454">
        <f t="shared" si="7"/>
        <v>0</v>
      </c>
      <c r="AD140" s="419">
        <f t="shared" si="9"/>
        <v>154758</v>
      </c>
      <c r="AE140" s="213" t="s">
        <v>1037</v>
      </c>
      <c r="AF140" s="204" t="s">
        <v>162</v>
      </c>
      <c r="AG140" s="205" t="s">
        <v>865</v>
      </c>
      <c r="AH140" s="195" t="s">
        <v>1844</v>
      </c>
      <c r="AI140" s="195" t="s">
        <v>2100</v>
      </c>
    </row>
    <row r="141" spans="1:35" s="207" customFormat="1" ht="51" customHeight="1">
      <c r="A141" s="245" t="s">
        <v>1038</v>
      </c>
      <c r="B141" s="452" t="s">
        <v>1039</v>
      </c>
      <c r="C141" s="420" t="s">
        <v>706</v>
      </c>
      <c r="D141" s="420" t="s">
        <v>0</v>
      </c>
      <c r="E141" s="231" t="s">
        <v>675</v>
      </c>
      <c r="F141" s="321"/>
      <c r="G141" s="321"/>
      <c r="H141" s="321"/>
      <c r="I141" s="419"/>
      <c r="J141" s="321"/>
      <c r="K141" s="321"/>
      <c r="L141" s="419"/>
      <c r="M141" s="454">
        <f aca="true" t="shared" si="10" ref="M141:M182">F141+G141+H141+J141+K141</f>
        <v>0</v>
      </c>
      <c r="N141" s="321">
        <v>106521</v>
      </c>
      <c r="O141" s="321"/>
      <c r="P141" s="321"/>
      <c r="Q141" s="419"/>
      <c r="R141" s="321"/>
      <c r="S141" s="321"/>
      <c r="T141" s="419"/>
      <c r="U141" s="454">
        <f t="shared" si="8"/>
        <v>106521</v>
      </c>
      <c r="V141" s="321"/>
      <c r="W141" s="321"/>
      <c r="X141" s="321"/>
      <c r="Y141" s="419"/>
      <c r="Z141" s="321"/>
      <c r="AA141" s="321"/>
      <c r="AB141" s="419"/>
      <c r="AC141" s="454">
        <f t="shared" si="7"/>
        <v>0</v>
      </c>
      <c r="AD141" s="419">
        <f t="shared" si="9"/>
        <v>106521</v>
      </c>
      <c r="AE141" s="452" t="s">
        <v>1040</v>
      </c>
      <c r="AF141" s="204" t="s">
        <v>162</v>
      </c>
      <c r="AG141" s="205" t="s">
        <v>677</v>
      </c>
      <c r="AH141" s="195" t="s">
        <v>1844</v>
      </c>
      <c r="AI141" s="195" t="s">
        <v>1940</v>
      </c>
    </row>
    <row r="142" spans="1:35" s="207" customFormat="1" ht="51" customHeight="1">
      <c r="A142" s="245" t="s">
        <v>1041</v>
      </c>
      <c r="B142" s="265" t="s">
        <v>1042</v>
      </c>
      <c r="C142" s="420" t="s">
        <v>706</v>
      </c>
      <c r="D142" s="420" t="s">
        <v>0</v>
      </c>
      <c r="E142" s="225" t="s">
        <v>979</v>
      </c>
      <c r="F142" s="321"/>
      <c r="G142" s="321"/>
      <c r="H142" s="321"/>
      <c r="I142" s="419"/>
      <c r="J142" s="321"/>
      <c r="K142" s="321"/>
      <c r="L142" s="419"/>
      <c r="M142" s="454">
        <f t="shared" si="10"/>
        <v>0</v>
      </c>
      <c r="N142" s="321">
        <v>513980</v>
      </c>
      <c r="O142" s="321"/>
      <c r="P142" s="321"/>
      <c r="Q142" s="419"/>
      <c r="R142" s="321"/>
      <c r="S142" s="321"/>
      <c r="T142" s="419"/>
      <c r="U142" s="454">
        <f t="shared" si="8"/>
        <v>513980</v>
      </c>
      <c r="V142" s="321"/>
      <c r="W142" s="321"/>
      <c r="X142" s="321"/>
      <c r="Y142" s="419"/>
      <c r="Z142" s="321"/>
      <c r="AA142" s="321"/>
      <c r="AB142" s="419"/>
      <c r="AC142" s="454">
        <f t="shared" si="7"/>
        <v>0</v>
      </c>
      <c r="AD142" s="419">
        <f t="shared" si="9"/>
        <v>513980</v>
      </c>
      <c r="AE142" s="265" t="s">
        <v>1042</v>
      </c>
      <c r="AF142" s="204" t="s">
        <v>162</v>
      </c>
      <c r="AG142" s="205" t="s">
        <v>981</v>
      </c>
      <c r="AH142" s="195" t="s">
        <v>1844</v>
      </c>
      <c r="AI142" s="195"/>
    </row>
    <row r="143" spans="1:35" s="207" customFormat="1" ht="51" customHeight="1">
      <c r="A143" s="245" t="s">
        <v>1043</v>
      </c>
      <c r="B143" s="265" t="s">
        <v>1044</v>
      </c>
      <c r="C143" s="420" t="s">
        <v>706</v>
      </c>
      <c r="D143" s="420" t="s">
        <v>0</v>
      </c>
      <c r="E143" s="264" t="s">
        <v>797</v>
      </c>
      <c r="F143" s="321"/>
      <c r="G143" s="321"/>
      <c r="H143" s="321"/>
      <c r="I143" s="419"/>
      <c r="J143" s="321"/>
      <c r="K143" s="321"/>
      <c r="L143" s="419"/>
      <c r="M143" s="454">
        <f t="shared" si="10"/>
        <v>0</v>
      </c>
      <c r="N143" s="321">
        <v>591200</v>
      </c>
      <c r="O143" s="321"/>
      <c r="P143" s="321"/>
      <c r="Q143" s="419"/>
      <c r="R143" s="321"/>
      <c r="S143" s="321"/>
      <c r="T143" s="419"/>
      <c r="U143" s="454">
        <f t="shared" si="8"/>
        <v>591200</v>
      </c>
      <c r="V143" s="321"/>
      <c r="W143" s="321"/>
      <c r="X143" s="321"/>
      <c r="Y143" s="419"/>
      <c r="Z143" s="321"/>
      <c r="AA143" s="321"/>
      <c r="AB143" s="419"/>
      <c r="AC143" s="454">
        <f t="shared" si="7"/>
        <v>0</v>
      </c>
      <c r="AD143" s="419">
        <f t="shared" si="9"/>
        <v>591200</v>
      </c>
      <c r="AE143" s="265" t="s">
        <v>1045</v>
      </c>
      <c r="AF143" s="204" t="s">
        <v>162</v>
      </c>
      <c r="AG143" s="205" t="s">
        <v>799</v>
      </c>
      <c r="AH143" s="195" t="s">
        <v>2032</v>
      </c>
      <c r="AI143" s="195"/>
    </row>
    <row r="144" spans="1:35" s="207" customFormat="1" ht="51" customHeight="1">
      <c r="A144" s="245" t="s">
        <v>1046</v>
      </c>
      <c r="B144" s="213" t="s">
        <v>1047</v>
      </c>
      <c r="C144" s="420" t="s">
        <v>747</v>
      </c>
      <c r="D144" s="420" t="s">
        <v>28</v>
      </c>
      <c r="E144" s="264" t="s">
        <v>855</v>
      </c>
      <c r="F144" s="321">
        <v>1103</v>
      </c>
      <c r="G144" s="321"/>
      <c r="H144" s="321"/>
      <c r="I144" s="419"/>
      <c r="J144" s="321"/>
      <c r="K144" s="321"/>
      <c r="L144" s="419"/>
      <c r="M144" s="454">
        <f t="shared" si="10"/>
        <v>1103</v>
      </c>
      <c r="N144" s="321"/>
      <c r="O144" s="321"/>
      <c r="P144" s="321"/>
      <c r="Q144" s="419"/>
      <c r="R144" s="321"/>
      <c r="S144" s="321"/>
      <c r="T144" s="419"/>
      <c r="U144" s="454">
        <f t="shared" si="8"/>
        <v>0</v>
      </c>
      <c r="V144" s="321"/>
      <c r="W144" s="321"/>
      <c r="X144" s="321"/>
      <c r="Y144" s="419"/>
      <c r="Z144" s="321"/>
      <c r="AA144" s="321"/>
      <c r="AB144" s="419"/>
      <c r="AC144" s="454">
        <f t="shared" si="7"/>
        <v>0</v>
      </c>
      <c r="AD144" s="419">
        <f t="shared" si="9"/>
        <v>1103</v>
      </c>
      <c r="AE144" s="213" t="s">
        <v>1048</v>
      </c>
      <c r="AF144" s="204" t="s">
        <v>189</v>
      </c>
      <c r="AG144" s="205" t="s">
        <v>857</v>
      </c>
      <c r="AH144" s="195" t="s">
        <v>1842</v>
      </c>
      <c r="AI144" s="195" t="s">
        <v>1941</v>
      </c>
    </row>
    <row r="145" spans="1:35" s="207" customFormat="1" ht="51" customHeight="1">
      <c r="A145" s="245" t="s">
        <v>1049</v>
      </c>
      <c r="B145" s="213" t="s">
        <v>2101</v>
      </c>
      <c r="C145" s="420" t="s">
        <v>706</v>
      </c>
      <c r="D145" s="420" t="s">
        <v>28</v>
      </c>
      <c r="E145" s="264" t="s">
        <v>855</v>
      </c>
      <c r="F145" s="321">
        <v>4500</v>
      </c>
      <c r="G145" s="321"/>
      <c r="H145" s="321"/>
      <c r="I145" s="419"/>
      <c r="J145" s="321"/>
      <c r="K145" s="321"/>
      <c r="L145" s="419"/>
      <c r="M145" s="454">
        <f t="shared" si="10"/>
        <v>4500</v>
      </c>
      <c r="N145" s="321"/>
      <c r="O145" s="321"/>
      <c r="P145" s="321"/>
      <c r="Q145" s="419"/>
      <c r="R145" s="321"/>
      <c r="S145" s="321"/>
      <c r="T145" s="419"/>
      <c r="U145" s="454">
        <f t="shared" si="8"/>
        <v>0</v>
      </c>
      <c r="V145" s="321"/>
      <c r="W145" s="321"/>
      <c r="X145" s="321"/>
      <c r="Y145" s="419"/>
      <c r="Z145" s="321"/>
      <c r="AA145" s="321"/>
      <c r="AB145" s="419"/>
      <c r="AC145" s="454">
        <f t="shared" si="7"/>
        <v>0</v>
      </c>
      <c r="AD145" s="419">
        <f t="shared" si="9"/>
        <v>4500</v>
      </c>
      <c r="AE145" s="213" t="s">
        <v>2102</v>
      </c>
      <c r="AF145" s="204" t="s">
        <v>189</v>
      </c>
      <c r="AG145" s="205" t="s">
        <v>857</v>
      </c>
      <c r="AH145" s="195" t="s">
        <v>1842</v>
      </c>
      <c r="AI145" s="195" t="s">
        <v>1942</v>
      </c>
    </row>
    <row r="146" spans="1:35" s="207" customFormat="1" ht="51">
      <c r="A146" s="245" t="s">
        <v>1050</v>
      </c>
      <c r="B146" s="213" t="s">
        <v>1051</v>
      </c>
      <c r="C146" s="420" t="s">
        <v>719</v>
      </c>
      <c r="D146" s="420" t="s">
        <v>28</v>
      </c>
      <c r="E146" s="225" t="s">
        <v>739</v>
      </c>
      <c r="F146" s="321">
        <v>12000</v>
      </c>
      <c r="G146" s="321"/>
      <c r="H146" s="321"/>
      <c r="I146" s="419"/>
      <c r="J146" s="321"/>
      <c r="K146" s="321"/>
      <c r="L146" s="419"/>
      <c r="M146" s="454">
        <f t="shared" si="10"/>
        <v>12000</v>
      </c>
      <c r="N146" s="321"/>
      <c r="O146" s="321"/>
      <c r="P146" s="321"/>
      <c r="Q146" s="419"/>
      <c r="R146" s="321"/>
      <c r="S146" s="321"/>
      <c r="T146" s="419"/>
      <c r="U146" s="454">
        <f t="shared" si="8"/>
        <v>0</v>
      </c>
      <c r="V146" s="321"/>
      <c r="W146" s="321"/>
      <c r="X146" s="321"/>
      <c r="Y146" s="419"/>
      <c r="Z146" s="321"/>
      <c r="AA146" s="321"/>
      <c r="AB146" s="419"/>
      <c r="AC146" s="454">
        <f t="shared" si="7"/>
        <v>0</v>
      </c>
      <c r="AD146" s="419">
        <f t="shared" si="9"/>
        <v>12000</v>
      </c>
      <c r="AE146" s="213" t="s">
        <v>1052</v>
      </c>
      <c r="AF146" s="204" t="s">
        <v>189</v>
      </c>
      <c r="AG146" s="205" t="s">
        <v>741</v>
      </c>
      <c r="AH146" s="195" t="s">
        <v>1844</v>
      </c>
      <c r="AI146" s="195"/>
    </row>
    <row r="147" spans="1:35" s="207" customFormat="1" ht="51" customHeight="1">
      <c r="A147" s="245" t="s">
        <v>1053</v>
      </c>
      <c r="B147" s="213" t="s">
        <v>1054</v>
      </c>
      <c r="C147" s="420" t="s">
        <v>719</v>
      </c>
      <c r="D147" s="420" t="s">
        <v>28</v>
      </c>
      <c r="E147" s="225" t="s">
        <v>670</v>
      </c>
      <c r="F147" s="321">
        <v>7000</v>
      </c>
      <c r="G147" s="321"/>
      <c r="H147" s="321"/>
      <c r="I147" s="419"/>
      <c r="J147" s="321"/>
      <c r="K147" s="321"/>
      <c r="L147" s="419"/>
      <c r="M147" s="454">
        <f t="shared" si="10"/>
        <v>7000</v>
      </c>
      <c r="N147" s="321"/>
      <c r="O147" s="321"/>
      <c r="P147" s="321"/>
      <c r="Q147" s="419"/>
      <c r="R147" s="321"/>
      <c r="S147" s="321"/>
      <c r="T147" s="419"/>
      <c r="U147" s="454">
        <f t="shared" si="8"/>
        <v>0</v>
      </c>
      <c r="V147" s="321"/>
      <c r="W147" s="321"/>
      <c r="X147" s="321"/>
      <c r="Y147" s="419"/>
      <c r="Z147" s="321"/>
      <c r="AA147" s="321"/>
      <c r="AB147" s="419"/>
      <c r="AC147" s="454">
        <f t="shared" si="7"/>
        <v>0</v>
      </c>
      <c r="AD147" s="419">
        <f t="shared" si="9"/>
        <v>7000</v>
      </c>
      <c r="AE147" s="213" t="s">
        <v>1055</v>
      </c>
      <c r="AF147" s="204" t="s">
        <v>189</v>
      </c>
      <c r="AG147" s="205" t="s">
        <v>672</v>
      </c>
      <c r="AH147" s="195" t="s">
        <v>1842</v>
      </c>
      <c r="AI147" s="195" t="s">
        <v>1943</v>
      </c>
    </row>
    <row r="148" spans="1:35" s="207" customFormat="1" ht="51" customHeight="1">
      <c r="A148" s="245" t="s">
        <v>1056</v>
      </c>
      <c r="B148" s="213" t="s">
        <v>1057</v>
      </c>
      <c r="C148" s="420" t="s">
        <v>747</v>
      </c>
      <c r="D148" s="420" t="s">
        <v>28</v>
      </c>
      <c r="E148" s="225" t="s">
        <v>670</v>
      </c>
      <c r="F148" s="321">
        <v>9403</v>
      </c>
      <c r="G148" s="321"/>
      <c r="H148" s="321"/>
      <c r="I148" s="419"/>
      <c r="J148" s="321"/>
      <c r="K148" s="321"/>
      <c r="L148" s="419"/>
      <c r="M148" s="454">
        <f t="shared" si="10"/>
        <v>9403</v>
      </c>
      <c r="N148" s="321"/>
      <c r="O148" s="321"/>
      <c r="P148" s="321"/>
      <c r="Q148" s="419"/>
      <c r="R148" s="321"/>
      <c r="S148" s="321"/>
      <c r="T148" s="419"/>
      <c r="U148" s="454">
        <f t="shared" si="8"/>
        <v>0</v>
      </c>
      <c r="V148" s="321"/>
      <c r="W148" s="321"/>
      <c r="X148" s="321"/>
      <c r="Y148" s="419"/>
      <c r="Z148" s="321"/>
      <c r="AA148" s="321"/>
      <c r="AB148" s="419"/>
      <c r="AC148" s="454">
        <f t="shared" si="7"/>
        <v>0</v>
      </c>
      <c r="AD148" s="419">
        <f t="shared" si="9"/>
        <v>9403</v>
      </c>
      <c r="AE148" s="213" t="s">
        <v>1058</v>
      </c>
      <c r="AF148" s="204" t="s">
        <v>189</v>
      </c>
      <c r="AG148" s="205" t="s">
        <v>672</v>
      </c>
      <c r="AH148" s="195" t="s">
        <v>1842</v>
      </c>
      <c r="AI148" s="195" t="s">
        <v>1943</v>
      </c>
    </row>
    <row r="149" spans="1:35" s="207" customFormat="1" ht="51" customHeight="1">
      <c r="A149" s="245" t="s">
        <v>1059</v>
      </c>
      <c r="B149" s="265" t="s">
        <v>1060</v>
      </c>
      <c r="C149" s="420" t="s">
        <v>719</v>
      </c>
      <c r="D149" s="420" t="s">
        <v>28</v>
      </c>
      <c r="E149" s="225" t="s">
        <v>684</v>
      </c>
      <c r="F149" s="321">
        <v>9827</v>
      </c>
      <c r="G149" s="321"/>
      <c r="H149" s="321"/>
      <c r="I149" s="419"/>
      <c r="J149" s="321"/>
      <c r="K149" s="321"/>
      <c r="L149" s="419"/>
      <c r="M149" s="454">
        <f t="shared" si="10"/>
        <v>9827</v>
      </c>
      <c r="N149" s="321"/>
      <c r="O149" s="321"/>
      <c r="P149" s="321"/>
      <c r="Q149" s="419"/>
      <c r="R149" s="321"/>
      <c r="S149" s="321"/>
      <c r="T149" s="419"/>
      <c r="U149" s="454">
        <f t="shared" si="8"/>
        <v>0</v>
      </c>
      <c r="V149" s="321"/>
      <c r="W149" s="321"/>
      <c r="X149" s="321"/>
      <c r="Y149" s="419"/>
      <c r="Z149" s="321"/>
      <c r="AA149" s="321"/>
      <c r="AB149" s="419"/>
      <c r="AC149" s="454">
        <f t="shared" si="7"/>
        <v>0</v>
      </c>
      <c r="AD149" s="419">
        <f t="shared" si="9"/>
        <v>9827</v>
      </c>
      <c r="AE149" s="265" t="s">
        <v>1060</v>
      </c>
      <c r="AF149" s="204" t="s">
        <v>189</v>
      </c>
      <c r="AG149" s="205" t="s">
        <v>685</v>
      </c>
      <c r="AH149" s="195" t="s">
        <v>1842</v>
      </c>
      <c r="AI149" s="195" t="s">
        <v>1944</v>
      </c>
    </row>
    <row r="150" spans="1:35" s="207" customFormat="1" ht="38.25">
      <c r="A150" s="245" t="s">
        <v>1061</v>
      </c>
      <c r="B150" s="213" t="s">
        <v>1062</v>
      </c>
      <c r="C150" s="420" t="s">
        <v>730</v>
      </c>
      <c r="D150" s="420" t="s">
        <v>28</v>
      </c>
      <c r="E150" s="225" t="s">
        <v>830</v>
      </c>
      <c r="F150" s="321">
        <v>7000</v>
      </c>
      <c r="G150" s="321"/>
      <c r="H150" s="321"/>
      <c r="I150" s="419"/>
      <c r="J150" s="321"/>
      <c r="K150" s="321"/>
      <c r="L150" s="419"/>
      <c r="M150" s="454">
        <f t="shared" si="10"/>
        <v>7000</v>
      </c>
      <c r="N150" s="321"/>
      <c r="O150" s="321"/>
      <c r="P150" s="321"/>
      <c r="Q150" s="419"/>
      <c r="R150" s="321"/>
      <c r="S150" s="321"/>
      <c r="T150" s="419"/>
      <c r="U150" s="454">
        <f t="shared" si="8"/>
        <v>0</v>
      </c>
      <c r="V150" s="321"/>
      <c r="W150" s="321"/>
      <c r="X150" s="321"/>
      <c r="Y150" s="419"/>
      <c r="Z150" s="321"/>
      <c r="AA150" s="321"/>
      <c r="AB150" s="419"/>
      <c r="AC150" s="454">
        <f t="shared" si="7"/>
        <v>0</v>
      </c>
      <c r="AD150" s="419">
        <f t="shared" si="9"/>
        <v>7000</v>
      </c>
      <c r="AE150" s="219" t="s">
        <v>2103</v>
      </c>
      <c r="AF150" s="204" t="s">
        <v>189</v>
      </c>
      <c r="AG150" s="205" t="s">
        <v>832</v>
      </c>
      <c r="AH150" s="195" t="s">
        <v>1842</v>
      </c>
      <c r="AI150" s="195" t="s">
        <v>1945</v>
      </c>
    </row>
    <row r="151" spans="1:35" s="207" customFormat="1" ht="51" customHeight="1">
      <c r="A151" s="245" t="s">
        <v>1063</v>
      </c>
      <c r="B151" s="266" t="s">
        <v>1064</v>
      </c>
      <c r="C151" s="420" t="s">
        <v>719</v>
      </c>
      <c r="D151" s="420" t="s">
        <v>28</v>
      </c>
      <c r="E151" s="225" t="s">
        <v>830</v>
      </c>
      <c r="F151" s="321">
        <v>6542</v>
      </c>
      <c r="G151" s="321"/>
      <c r="H151" s="321"/>
      <c r="I151" s="419"/>
      <c r="J151" s="321"/>
      <c r="K151" s="321"/>
      <c r="L151" s="419"/>
      <c r="M151" s="454">
        <f t="shared" si="10"/>
        <v>6542</v>
      </c>
      <c r="N151" s="321"/>
      <c r="O151" s="321"/>
      <c r="P151" s="321"/>
      <c r="Q151" s="419"/>
      <c r="R151" s="321"/>
      <c r="S151" s="321"/>
      <c r="T151" s="419"/>
      <c r="U151" s="454">
        <f t="shared" si="8"/>
        <v>0</v>
      </c>
      <c r="V151" s="321"/>
      <c r="W151" s="321"/>
      <c r="X151" s="321"/>
      <c r="Y151" s="419"/>
      <c r="Z151" s="321"/>
      <c r="AA151" s="321"/>
      <c r="AB151" s="419"/>
      <c r="AC151" s="454">
        <f t="shared" si="7"/>
        <v>0</v>
      </c>
      <c r="AD151" s="419">
        <f t="shared" si="9"/>
        <v>6542</v>
      </c>
      <c r="AE151" s="219" t="s">
        <v>1065</v>
      </c>
      <c r="AF151" s="204" t="s">
        <v>189</v>
      </c>
      <c r="AG151" s="205" t="s">
        <v>832</v>
      </c>
      <c r="AH151" s="195" t="s">
        <v>1848</v>
      </c>
      <c r="AI151" s="195" t="s">
        <v>2104</v>
      </c>
    </row>
    <row r="152" spans="1:35" s="207" customFormat="1" ht="76.5">
      <c r="A152" s="245" t="s">
        <v>1066</v>
      </c>
      <c r="B152" s="213" t="s">
        <v>1067</v>
      </c>
      <c r="C152" s="420" t="s">
        <v>747</v>
      </c>
      <c r="D152" s="420" t="s">
        <v>28</v>
      </c>
      <c r="E152" s="225" t="s">
        <v>707</v>
      </c>
      <c r="F152" s="321">
        <v>1557</v>
      </c>
      <c r="G152" s="321"/>
      <c r="H152" s="321"/>
      <c r="I152" s="419"/>
      <c r="J152" s="321"/>
      <c r="K152" s="321"/>
      <c r="L152" s="419"/>
      <c r="M152" s="454">
        <f t="shared" si="10"/>
        <v>1557</v>
      </c>
      <c r="N152" s="321"/>
      <c r="O152" s="321"/>
      <c r="P152" s="321"/>
      <c r="Q152" s="419"/>
      <c r="R152" s="321"/>
      <c r="S152" s="321"/>
      <c r="T152" s="419"/>
      <c r="U152" s="454">
        <f t="shared" si="8"/>
        <v>0</v>
      </c>
      <c r="V152" s="321"/>
      <c r="W152" s="321"/>
      <c r="X152" s="321"/>
      <c r="Y152" s="419"/>
      <c r="Z152" s="321"/>
      <c r="AA152" s="321"/>
      <c r="AB152" s="419"/>
      <c r="AC152" s="454">
        <f t="shared" si="7"/>
        <v>0</v>
      </c>
      <c r="AD152" s="419">
        <f t="shared" si="9"/>
        <v>1557</v>
      </c>
      <c r="AE152" s="213" t="s">
        <v>1068</v>
      </c>
      <c r="AF152" s="204" t="s">
        <v>189</v>
      </c>
      <c r="AG152" s="205" t="s">
        <v>709</v>
      </c>
      <c r="AH152" s="195" t="s">
        <v>1890</v>
      </c>
      <c r="AI152" s="195" t="s">
        <v>1946</v>
      </c>
    </row>
    <row r="153" spans="1:35" s="207" customFormat="1" ht="51" customHeight="1">
      <c r="A153" s="245" t="s">
        <v>1069</v>
      </c>
      <c r="B153" s="213" t="s">
        <v>1070</v>
      </c>
      <c r="C153" s="420" t="s">
        <v>706</v>
      </c>
      <c r="D153" s="420" t="s">
        <v>28</v>
      </c>
      <c r="E153" s="225" t="s">
        <v>707</v>
      </c>
      <c r="F153" s="321">
        <v>3540</v>
      </c>
      <c r="G153" s="321"/>
      <c r="H153" s="321"/>
      <c r="I153" s="419"/>
      <c r="J153" s="321"/>
      <c r="K153" s="321"/>
      <c r="L153" s="419"/>
      <c r="M153" s="454">
        <f t="shared" si="10"/>
        <v>3540</v>
      </c>
      <c r="N153" s="321"/>
      <c r="O153" s="321"/>
      <c r="P153" s="321"/>
      <c r="Q153" s="419"/>
      <c r="R153" s="321"/>
      <c r="S153" s="321"/>
      <c r="T153" s="419"/>
      <c r="U153" s="454">
        <f t="shared" si="8"/>
        <v>0</v>
      </c>
      <c r="V153" s="321"/>
      <c r="W153" s="321"/>
      <c r="X153" s="321"/>
      <c r="Y153" s="419"/>
      <c r="Z153" s="321"/>
      <c r="AA153" s="321"/>
      <c r="AB153" s="419"/>
      <c r="AC153" s="454">
        <f t="shared" si="7"/>
        <v>0</v>
      </c>
      <c r="AD153" s="419">
        <f t="shared" si="9"/>
        <v>3540</v>
      </c>
      <c r="AE153" s="213" t="s">
        <v>1071</v>
      </c>
      <c r="AF153" s="204" t="s">
        <v>189</v>
      </c>
      <c r="AG153" s="205" t="s">
        <v>709</v>
      </c>
      <c r="AH153" s="195" t="s">
        <v>1842</v>
      </c>
      <c r="AI153" s="195" t="s">
        <v>1947</v>
      </c>
    </row>
    <row r="154" spans="1:35" s="207" customFormat="1" ht="51" customHeight="1">
      <c r="A154" s="245" t="s">
        <v>1072</v>
      </c>
      <c r="B154" s="213" t="s">
        <v>1073</v>
      </c>
      <c r="C154" s="420" t="s">
        <v>719</v>
      </c>
      <c r="D154" s="420" t="s">
        <v>28</v>
      </c>
      <c r="E154" s="231" t="s">
        <v>675</v>
      </c>
      <c r="F154" s="321">
        <v>7000</v>
      </c>
      <c r="G154" s="321"/>
      <c r="H154" s="321"/>
      <c r="I154" s="419"/>
      <c r="J154" s="321"/>
      <c r="K154" s="321"/>
      <c r="L154" s="419"/>
      <c r="M154" s="454">
        <f t="shared" si="10"/>
        <v>7000</v>
      </c>
      <c r="N154" s="321"/>
      <c r="O154" s="321"/>
      <c r="P154" s="321"/>
      <c r="Q154" s="419"/>
      <c r="R154" s="321"/>
      <c r="S154" s="321"/>
      <c r="T154" s="419"/>
      <c r="U154" s="454">
        <f t="shared" si="8"/>
        <v>0</v>
      </c>
      <c r="V154" s="321"/>
      <c r="W154" s="321"/>
      <c r="X154" s="321"/>
      <c r="Y154" s="419"/>
      <c r="Z154" s="321"/>
      <c r="AA154" s="321"/>
      <c r="AB154" s="419"/>
      <c r="AC154" s="454">
        <f t="shared" si="7"/>
        <v>0</v>
      </c>
      <c r="AD154" s="419">
        <f t="shared" si="9"/>
        <v>7000</v>
      </c>
      <c r="AE154" s="213" t="s">
        <v>1074</v>
      </c>
      <c r="AF154" s="204" t="s">
        <v>189</v>
      </c>
      <c r="AG154" s="205" t="s">
        <v>677</v>
      </c>
      <c r="AH154" s="195" t="s">
        <v>1842</v>
      </c>
      <c r="AI154" s="195" t="s">
        <v>1948</v>
      </c>
    </row>
    <row r="155" spans="1:35" s="207" customFormat="1" ht="51" customHeight="1">
      <c r="A155" s="245" t="s">
        <v>1075</v>
      </c>
      <c r="B155" s="213" t="s">
        <v>1076</v>
      </c>
      <c r="C155" s="420" t="s">
        <v>744</v>
      </c>
      <c r="D155" s="420" t="s">
        <v>28</v>
      </c>
      <c r="E155" s="225" t="s">
        <v>979</v>
      </c>
      <c r="F155" s="321">
        <v>19500</v>
      </c>
      <c r="G155" s="321"/>
      <c r="H155" s="321"/>
      <c r="I155" s="419"/>
      <c r="J155" s="321"/>
      <c r="K155" s="321"/>
      <c r="L155" s="419"/>
      <c r="M155" s="454">
        <f t="shared" si="10"/>
        <v>19500</v>
      </c>
      <c r="N155" s="321"/>
      <c r="O155" s="321"/>
      <c r="P155" s="321"/>
      <c r="Q155" s="419"/>
      <c r="R155" s="321"/>
      <c r="S155" s="321"/>
      <c r="T155" s="419"/>
      <c r="U155" s="454">
        <f t="shared" si="8"/>
        <v>0</v>
      </c>
      <c r="V155" s="321"/>
      <c r="W155" s="321"/>
      <c r="X155" s="321"/>
      <c r="Y155" s="419"/>
      <c r="Z155" s="321"/>
      <c r="AA155" s="321"/>
      <c r="AB155" s="419"/>
      <c r="AC155" s="454">
        <f aca="true" t="shared" si="11" ref="AC155:AC218">V155+X155+Z155+AA155</f>
        <v>0</v>
      </c>
      <c r="AD155" s="419">
        <f t="shared" si="9"/>
        <v>19500</v>
      </c>
      <c r="AE155" s="213" t="s">
        <v>1077</v>
      </c>
      <c r="AF155" s="204" t="s">
        <v>189</v>
      </c>
      <c r="AG155" s="205" t="s">
        <v>981</v>
      </c>
      <c r="AH155" s="195" t="s">
        <v>1844</v>
      </c>
      <c r="AI155" s="195" t="s">
        <v>2019</v>
      </c>
    </row>
    <row r="156" spans="1:35" s="207" customFormat="1" ht="51" customHeight="1">
      <c r="A156" s="245" t="s">
        <v>1078</v>
      </c>
      <c r="B156" s="213" t="s">
        <v>1079</v>
      </c>
      <c r="C156" s="420" t="s">
        <v>719</v>
      </c>
      <c r="D156" s="420" t="s">
        <v>28</v>
      </c>
      <c r="E156" s="225" t="s">
        <v>979</v>
      </c>
      <c r="F156" s="321">
        <v>3000</v>
      </c>
      <c r="G156" s="321"/>
      <c r="H156" s="321"/>
      <c r="I156" s="419"/>
      <c r="J156" s="321"/>
      <c r="K156" s="321"/>
      <c r="L156" s="419"/>
      <c r="M156" s="454">
        <f t="shared" si="10"/>
        <v>3000</v>
      </c>
      <c r="N156" s="321"/>
      <c r="O156" s="321"/>
      <c r="P156" s="321"/>
      <c r="Q156" s="419"/>
      <c r="R156" s="321"/>
      <c r="S156" s="321"/>
      <c r="T156" s="419"/>
      <c r="U156" s="454">
        <f aca="true" t="shared" si="12" ref="U156:U219">N156+P156+R156+S156</f>
        <v>0</v>
      </c>
      <c r="V156" s="321"/>
      <c r="W156" s="321"/>
      <c r="X156" s="321"/>
      <c r="Y156" s="419"/>
      <c r="Z156" s="321"/>
      <c r="AA156" s="321"/>
      <c r="AB156" s="419"/>
      <c r="AC156" s="454">
        <f t="shared" si="11"/>
        <v>0</v>
      </c>
      <c r="AD156" s="419">
        <f t="shared" si="9"/>
        <v>3000</v>
      </c>
      <c r="AE156" s="213" t="s">
        <v>1080</v>
      </c>
      <c r="AF156" s="204" t="s">
        <v>189</v>
      </c>
      <c r="AG156" s="205" t="s">
        <v>981</v>
      </c>
      <c r="AH156" s="195" t="s">
        <v>1842</v>
      </c>
      <c r="AI156" s="492" t="s">
        <v>1080</v>
      </c>
    </row>
    <row r="157" spans="1:35" s="207" customFormat="1" ht="51" customHeight="1">
      <c r="A157" s="245" t="s">
        <v>1081</v>
      </c>
      <c r="B157" s="213" t="s">
        <v>1082</v>
      </c>
      <c r="C157" s="420" t="s">
        <v>719</v>
      </c>
      <c r="D157" s="420" t="s">
        <v>28</v>
      </c>
      <c r="E157" s="225" t="s">
        <v>979</v>
      </c>
      <c r="F157" s="321">
        <v>1000</v>
      </c>
      <c r="G157" s="321"/>
      <c r="H157" s="321"/>
      <c r="I157" s="419"/>
      <c r="J157" s="321"/>
      <c r="K157" s="321"/>
      <c r="L157" s="419"/>
      <c r="M157" s="454">
        <f t="shared" si="10"/>
        <v>1000</v>
      </c>
      <c r="N157" s="321"/>
      <c r="O157" s="321"/>
      <c r="P157" s="321"/>
      <c r="Q157" s="419"/>
      <c r="R157" s="321"/>
      <c r="S157" s="321"/>
      <c r="T157" s="419"/>
      <c r="U157" s="454">
        <f t="shared" si="12"/>
        <v>0</v>
      </c>
      <c r="V157" s="321"/>
      <c r="W157" s="321"/>
      <c r="X157" s="321"/>
      <c r="Y157" s="419"/>
      <c r="Z157" s="321"/>
      <c r="AA157" s="321"/>
      <c r="AB157" s="419"/>
      <c r="AC157" s="454">
        <f t="shared" si="11"/>
        <v>0</v>
      </c>
      <c r="AD157" s="419">
        <f aca="true" t="shared" si="13" ref="AD157:AD220">AC157+U157+M157</f>
        <v>1000</v>
      </c>
      <c r="AE157" s="213" t="s">
        <v>1083</v>
      </c>
      <c r="AF157" s="204" t="s">
        <v>189</v>
      </c>
      <c r="AG157" s="205" t="s">
        <v>981</v>
      </c>
      <c r="AH157" s="195" t="s">
        <v>1842</v>
      </c>
      <c r="AI157" s="492" t="s">
        <v>1083</v>
      </c>
    </row>
    <row r="158" spans="1:35" s="207" customFormat="1" ht="51" customHeight="1">
      <c r="A158" s="245" t="s">
        <v>1084</v>
      </c>
      <c r="B158" s="213" t="s">
        <v>1085</v>
      </c>
      <c r="C158" s="420" t="s">
        <v>719</v>
      </c>
      <c r="D158" s="420" t="s">
        <v>28</v>
      </c>
      <c r="E158" s="225" t="s">
        <v>818</v>
      </c>
      <c r="F158" s="321">
        <v>11500</v>
      </c>
      <c r="G158" s="321"/>
      <c r="H158" s="321"/>
      <c r="I158" s="419"/>
      <c r="J158" s="321"/>
      <c r="K158" s="321"/>
      <c r="L158" s="419"/>
      <c r="M158" s="454">
        <f t="shared" si="10"/>
        <v>11500</v>
      </c>
      <c r="N158" s="321"/>
      <c r="O158" s="321"/>
      <c r="P158" s="321"/>
      <c r="Q158" s="419"/>
      <c r="R158" s="321"/>
      <c r="S158" s="321"/>
      <c r="T158" s="419"/>
      <c r="U158" s="454">
        <f t="shared" si="12"/>
        <v>0</v>
      </c>
      <c r="V158" s="321"/>
      <c r="W158" s="321"/>
      <c r="X158" s="321"/>
      <c r="Y158" s="419"/>
      <c r="Z158" s="321"/>
      <c r="AA158" s="321"/>
      <c r="AB158" s="419"/>
      <c r="AC158" s="454">
        <f t="shared" si="11"/>
        <v>0</v>
      </c>
      <c r="AD158" s="419">
        <f t="shared" si="13"/>
        <v>11500</v>
      </c>
      <c r="AE158" s="213" t="s">
        <v>1086</v>
      </c>
      <c r="AF158" s="204" t="s">
        <v>189</v>
      </c>
      <c r="AG158" s="205" t="s">
        <v>819</v>
      </c>
      <c r="AH158" s="195" t="s">
        <v>1842</v>
      </c>
      <c r="AI158" s="492" t="s">
        <v>1086</v>
      </c>
    </row>
    <row r="159" spans="1:35" s="207" customFormat="1" ht="51" customHeight="1">
      <c r="A159" s="245" t="s">
        <v>1087</v>
      </c>
      <c r="B159" s="266" t="s">
        <v>1088</v>
      </c>
      <c r="C159" s="420" t="s">
        <v>719</v>
      </c>
      <c r="D159" s="420" t="s">
        <v>28</v>
      </c>
      <c r="E159" s="267" t="s">
        <v>715</v>
      </c>
      <c r="F159" s="321">
        <v>2004</v>
      </c>
      <c r="G159" s="321"/>
      <c r="H159" s="321"/>
      <c r="I159" s="419"/>
      <c r="J159" s="321"/>
      <c r="K159" s="321"/>
      <c r="L159" s="419"/>
      <c r="M159" s="454">
        <f t="shared" si="10"/>
        <v>2004</v>
      </c>
      <c r="N159" s="321"/>
      <c r="O159" s="321"/>
      <c r="P159" s="321"/>
      <c r="Q159" s="419"/>
      <c r="R159" s="321"/>
      <c r="S159" s="321"/>
      <c r="T159" s="419"/>
      <c r="U159" s="454">
        <f t="shared" si="12"/>
        <v>0</v>
      </c>
      <c r="V159" s="321"/>
      <c r="W159" s="321"/>
      <c r="X159" s="321"/>
      <c r="Y159" s="419"/>
      <c r="Z159" s="321"/>
      <c r="AA159" s="321"/>
      <c r="AB159" s="419"/>
      <c r="AC159" s="454">
        <f t="shared" si="11"/>
        <v>0</v>
      </c>
      <c r="AD159" s="419">
        <f t="shared" si="13"/>
        <v>2004</v>
      </c>
      <c r="AE159" s="266" t="s">
        <v>1089</v>
      </c>
      <c r="AF159" s="204" t="s">
        <v>189</v>
      </c>
      <c r="AG159" s="205" t="s">
        <v>716</v>
      </c>
      <c r="AH159" s="195" t="s">
        <v>1844</v>
      </c>
      <c r="AI159" s="493" t="s">
        <v>1949</v>
      </c>
    </row>
    <row r="160" spans="1:35" s="207" customFormat="1" ht="51" customHeight="1">
      <c r="A160" s="245" t="s">
        <v>1090</v>
      </c>
      <c r="B160" s="266" t="s">
        <v>1091</v>
      </c>
      <c r="C160" s="420" t="s">
        <v>730</v>
      </c>
      <c r="D160" s="420" t="s">
        <v>28</v>
      </c>
      <c r="E160" s="267" t="s">
        <v>715</v>
      </c>
      <c r="F160" s="321">
        <v>3569</v>
      </c>
      <c r="G160" s="321"/>
      <c r="H160" s="321"/>
      <c r="I160" s="419"/>
      <c r="J160" s="321"/>
      <c r="K160" s="321"/>
      <c r="L160" s="419"/>
      <c r="M160" s="454">
        <f t="shared" si="10"/>
        <v>3569</v>
      </c>
      <c r="N160" s="321"/>
      <c r="O160" s="321"/>
      <c r="P160" s="321"/>
      <c r="Q160" s="419"/>
      <c r="R160" s="321"/>
      <c r="S160" s="321"/>
      <c r="T160" s="419"/>
      <c r="U160" s="454">
        <f t="shared" si="12"/>
        <v>0</v>
      </c>
      <c r="V160" s="321"/>
      <c r="W160" s="321"/>
      <c r="X160" s="321"/>
      <c r="Y160" s="419"/>
      <c r="Z160" s="321"/>
      <c r="AA160" s="321"/>
      <c r="AB160" s="419"/>
      <c r="AC160" s="454">
        <f t="shared" si="11"/>
        <v>0</v>
      </c>
      <c r="AD160" s="419">
        <f t="shared" si="13"/>
        <v>3569</v>
      </c>
      <c r="AE160" s="266" t="s">
        <v>1092</v>
      </c>
      <c r="AF160" s="204" t="s">
        <v>189</v>
      </c>
      <c r="AG160" s="205" t="s">
        <v>716</v>
      </c>
      <c r="AH160" s="195" t="s">
        <v>1842</v>
      </c>
      <c r="AI160" s="494" t="s">
        <v>1092</v>
      </c>
    </row>
    <row r="161" spans="1:35" s="207" customFormat="1" ht="51" customHeight="1">
      <c r="A161" s="245" t="s">
        <v>1093</v>
      </c>
      <c r="B161" s="266" t="s">
        <v>1094</v>
      </c>
      <c r="C161" s="420" t="s">
        <v>730</v>
      </c>
      <c r="D161" s="420" t="s">
        <v>28</v>
      </c>
      <c r="E161" s="267" t="s">
        <v>715</v>
      </c>
      <c r="F161" s="321">
        <v>2019</v>
      </c>
      <c r="G161" s="321"/>
      <c r="H161" s="321"/>
      <c r="I161" s="419"/>
      <c r="J161" s="321"/>
      <c r="K161" s="321"/>
      <c r="L161" s="419"/>
      <c r="M161" s="454">
        <f t="shared" si="10"/>
        <v>2019</v>
      </c>
      <c r="N161" s="321"/>
      <c r="O161" s="321"/>
      <c r="P161" s="321"/>
      <c r="Q161" s="419"/>
      <c r="R161" s="321"/>
      <c r="S161" s="321"/>
      <c r="T161" s="419"/>
      <c r="U161" s="454">
        <f t="shared" si="12"/>
        <v>0</v>
      </c>
      <c r="V161" s="321"/>
      <c r="W161" s="321"/>
      <c r="X161" s="321"/>
      <c r="Y161" s="419"/>
      <c r="Z161" s="321"/>
      <c r="AA161" s="321"/>
      <c r="AB161" s="419"/>
      <c r="AC161" s="454">
        <f t="shared" si="11"/>
        <v>0</v>
      </c>
      <c r="AD161" s="419">
        <f t="shared" si="13"/>
        <v>2019</v>
      </c>
      <c r="AE161" s="266" t="s">
        <v>1095</v>
      </c>
      <c r="AF161" s="204" t="s">
        <v>189</v>
      </c>
      <c r="AG161" s="205" t="s">
        <v>716</v>
      </c>
      <c r="AH161" s="195" t="s">
        <v>1842</v>
      </c>
      <c r="AI161" s="493" t="s">
        <v>1950</v>
      </c>
    </row>
    <row r="162" spans="1:35" s="207" customFormat="1" ht="51" customHeight="1">
      <c r="A162" s="245" t="s">
        <v>1096</v>
      </c>
      <c r="B162" s="266" t="s">
        <v>1097</v>
      </c>
      <c r="C162" s="420" t="s">
        <v>719</v>
      </c>
      <c r="D162" s="420" t="s">
        <v>28</v>
      </c>
      <c r="E162" s="267" t="s">
        <v>715</v>
      </c>
      <c r="F162" s="321">
        <v>2408</v>
      </c>
      <c r="G162" s="321"/>
      <c r="H162" s="321"/>
      <c r="I162" s="419"/>
      <c r="J162" s="321"/>
      <c r="K162" s="321"/>
      <c r="L162" s="419"/>
      <c r="M162" s="454">
        <f t="shared" si="10"/>
        <v>2408</v>
      </c>
      <c r="N162" s="321"/>
      <c r="O162" s="321"/>
      <c r="P162" s="321"/>
      <c r="Q162" s="419"/>
      <c r="R162" s="321"/>
      <c r="S162" s="321"/>
      <c r="T162" s="419"/>
      <c r="U162" s="454">
        <f t="shared" si="12"/>
        <v>0</v>
      </c>
      <c r="V162" s="321"/>
      <c r="W162" s="321"/>
      <c r="X162" s="321"/>
      <c r="Y162" s="419"/>
      <c r="Z162" s="321"/>
      <c r="AA162" s="321"/>
      <c r="AB162" s="419"/>
      <c r="AC162" s="454">
        <f t="shared" si="11"/>
        <v>0</v>
      </c>
      <c r="AD162" s="419">
        <f t="shared" si="13"/>
        <v>2408</v>
      </c>
      <c r="AE162" s="266" t="s">
        <v>1097</v>
      </c>
      <c r="AF162" s="204" t="s">
        <v>189</v>
      </c>
      <c r="AG162" s="205" t="s">
        <v>716</v>
      </c>
      <c r="AH162" s="195" t="s">
        <v>1842</v>
      </c>
      <c r="AI162" s="493" t="s">
        <v>1951</v>
      </c>
    </row>
    <row r="163" spans="1:35" s="207" customFormat="1" ht="51" customHeight="1">
      <c r="A163" s="245" t="s">
        <v>1098</v>
      </c>
      <c r="B163" s="213" t="s">
        <v>1099</v>
      </c>
      <c r="C163" s="420" t="s">
        <v>706</v>
      </c>
      <c r="D163" s="420" t="s">
        <v>28</v>
      </c>
      <c r="E163" s="267" t="s">
        <v>715</v>
      </c>
      <c r="F163" s="321">
        <v>22925</v>
      </c>
      <c r="G163" s="321"/>
      <c r="H163" s="321"/>
      <c r="I163" s="419"/>
      <c r="J163" s="321"/>
      <c r="K163" s="321"/>
      <c r="L163" s="419"/>
      <c r="M163" s="454">
        <f t="shared" si="10"/>
        <v>22925</v>
      </c>
      <c r="N163" s="321"/>
      <c r="O163" s="321"/>
      <c r="P163" s="321"/>
      <c r="Q163" s="419"/>
      <c r="R163" s="321"/>
      <c r="S163" s="321"/>
      <c r="T163" s="419"/>
      <c r="U163" s="454">
        <f t="shared" si="12"/>
        <v>0</v>
      </c>
      <c r="V163" s="321"/>
      <c r="W163" s="321"/>
      <c r="X163" s="321"/>
      <c r="Y163" s="419"/>
      <c r="Z163" s="321"/>
      <c r="AA163" s="321"/>
      <c r="AB163" s="419"/>
      <c r="AC163" s="454">
        <f t="shared" si="11"/>
        <v>0</v>
      </c>
      <c r="AD163" s="419">
        <f t="shared" si="13"/>
        <v>22925</v>
      </c>
      <c r="AE163" s="213" t="s">
        <v>1100</v>
      </c>
      <c r="AF163" s="204" t="s">
        <v>189</v>
      </c>
      <c r="AG163" s="205" t="s">
        <v>716</v>
      </c>
      <c r="AH163" s="195" t="s">
        <v>1842</v>
      </c>
      <c r="AI163" s="494" t="s">
        <v>1100</v>
      </c>
    </row>
    <row r="164" spans="1:35" s="207" customFormat="1" ht="51" customHeight="1">
      <c r="A164" s="245" t="s">
        <v>1101</v>
      </c>
      <c r="B164" s="213" t="s">
        <v>1102</v>
      </c>
      <c r="C164" s="420" t="s">
        <v>747</v>
      </c>
      <c r="D164" s="420" t="s">
        <v>28</v>
      </c>
      <c r="E164" s="225" t="s">
        <v>807</v>
      </c>
      <c r="F164" s="321">
        <v>7397</v>
      </c>
      <c r="G164" s="321"/>
      <c r="H164" s="321"/>
      <c r="I164" s="419"/>
      <c r="J164" s="321"/>
      <c r="K164" s="321"/>
      <c r="L164" s="419"/>
      <c r="M164" s="454">
        <f t="shared" si="10"/>
        <v>7397</v>
      </c>
      <c r="N164" s="321"/>
      <c r="O164" s="321"/>
      <c r="P164" s="321"/>
      <c r="Q164" s="419"/>
      <c r="R164" s="321"/>
      <c r="S164" s="321"/>
      <c r="T164" s="419"/>
      <c r="U164" s="454">
        <f t="shared" si="12"/>
        <v>0</v>
      </c>
      <c r="V164" s="321"/>
      <c r="W164" s="321"/>
      <c r="X164" s="321"/>
      <c r="Y164" s="419"/>
      <c r="Z164" s="321"/>
      <c r="AA164" s="321"/>
      <c r="AB164" s="419"/>
      <c r="AC164" s="454">
        <f t="shared" si="11"/>
        <v>0</v>
      </c>
      <c r="AD164" s="419">
        <f t="shared" si="13"/>
        <v>7397</v>
      </c>
      <c r="AE164" s="213" t="s">
        <v>1103</v>
      </c>
      <c r="AF164" s="204" t="s">
        <v>189</v>
      </c>
      <c r="AG164" s="205" t="s">
        <v>809</v>
      </c>
      <c r="AH164" s="195" t="s">
        <v>1842</v>
      </c>
      <c r="AI164" s="492" t="s">
        <v>1952</v>
      </c>
    </row>
    <row r="165" spans="1:35" s="207" customFormat="1" ht="51">
      <c r="A165" s="245" t="s">
        <v>1104</v>
      </c>
      <c r="B165" s="213" t="s">
        <v>2098</v>
      </c>
      <c r="C165" s="420" t="s">
        <v>719</v>
      </c>
      <c r="D165" s="420" t="s">
        <v>28</v>
      </c>
      <c r="E165" s="225" t="s">
        <v>807</v>
      </c>
      <c r="F165" s="321">
        <v>2603</v>
      </c>
      <c r="G165" s="321"/>
      <c r="H165" s="321"/>
      <c r="I165" s="419"/>
      <c r="J165" s="321"/>
      <c r="K165" s="321"/>
      <c r="L165" s="419"/>
      <c r="M165" s="454">
        <f t="shared" si="10"/>
        <v>2603</v>
      </c>
      <c r="N165" s="321"/>
      <c r="O165" s="321"/>
      <c r="P165" s="321"/>
      <c r="Q165" s="419"/>
      <c r="R165" s="321"/>
      <c r="S165" s="321"/>
      <c r="T165" s="419"/>
      <c r="U165" s="454">
        <f t="shared" si="12"/>
        <v>0</v>
      </c>
      <c r="V165" s="321"/>
      <c r="W165" s="321"/>
      <c r="X165" s="321"/>
      <c r="Y165" s="419"/>
      <c r="Z165" s="321"/>
      <c r="AA165" s="321"/>
      <c r="AB165" s="419"/>
      <c r="AC165" s="454">
        <f t="shared" si="11"/>
        <v>0</v>
      </c>
      <c r="AD165" s="419">
        <f t="shared" si="13"/>
        <v>2603</v>
      </c>
      <c r="AE165" s="213" t="s">
        <v>2105</v>
      </c>
      <c r="AF165" s="204" t="s">
        <v>189</v>
      </c>
      <c r="AG165" s="205" t="s">
        <v>809</v>
      </c>
      <c r="AH165" s="195" t="s">
        <v>1888</v>
      </c>
      <c r="AI165" s="195" t="s">
        <v>1953</v>
      </c>
    </row>
    <row r="166" spans="1:35" s="207" customFormat="1" ht="51" customHeight="1">
      <c r="A166" s="245" t="s">
        <v>1105</v>
      </c>
      <c r="B166" s="213" t="s">
        <v>1106</v>
      </c>
      <c r="C166" s="420" t="s">
        <v>719</v>
      </c>
      <c r="D166" s="420" t="s">
        <v>28</v>
      </c>
      <c r="E166" s="225" t="s">
        <v>811</v>
      </c>
      <c r="F166" s="321">
        <v>3600</v>
      </c>
      <c r="G166" s="321"/>
      <c r="H166" s="321"/>
      <c r="I166" s="419"/>
      <c r="J166" s="321"/>
      <c r="K166" s="321"/>
      <c r="L166" s="419"/>
      <c r="M166" s="454">
        <f t="shared" si="10"/>
        <v>3600</v>
      </c>
      <c r="N166" s="321"/>
      <c r="O166" s="321"/>
      <c r="P166" s="321"/>
      <c r="Q166" s="419"/>
      <c r="R166" s="321"/>
      <c r="S166" s="321"/>
      <c r="T166" s="419"/>
      <c r="U166" s="454">
        <f t="shared" si="12"/>
        <v>0</v>
      </c>
      <c r="V166" s="321"/>
      <c r="W166" s="321"/>
      <c r="X166" s="321"/>
      <c r="Y166" s="419"/>
      <c r="Z166" s="321"/>
      <c r="AA166" s="321"/>
      <c r="AB166" s="419"/>
      <c r="AC166" s="454">
        <f t="shared" si="11"/>
        <v>0</v>
      </c>
      <c r="AD166" s="419">
        <f t="shared" si="13"/>
        <v>3600</v>
      </c>
      <c r="AE166" s="213" t="s">
        <v>1107</v>
      </c>
      <c r="AF166" s="204" t="s">
        <v>189</v>
      </c>
      <c r="AG166" s="205" t="s">
        <v>812</v>
      </c>
      <c r="AH166" s="195" t="s">
        <v>1842</v>
      </c>
      <c r="AI166" s="195" t="s">
        <v>2106</v>
      </c>
    </row>
    <row r="167" spans="1:35" s="207" customFormat="1" ht="63.75">
      <c r="A167" s="245" t="s">
        <v>1108</v>
      </c>
      <c r="B167" s="213" t="s">
        <v>1109</v>
      </c>
      <c r="C167" s="420" t="s">
        <v>744</v>
      </c>
      <c r="D167" s="420" t="s">
        <v>28</v>
      </c>
      <c r="E167" s="264" t="s">
        <v>797</v>
      </c>
      <c r="F167" s="321">
        <v>17466</v>
      </c>
      <c r="G167" s="321"/>
      <c r="H167" s="321"/>
      <c r="I167" s="419"/>
      <c r="J167" s="321"/>
      <c r="K167" s="321"/>
      <c r="L167" s="419"/>
      <c r="M167" s="454">
        <f t="shared" si="10"/>
        <v>17466</v>
      </c>
      <c r="N167" s="321"/>
      <c r="O167" s="321"/>
      <c r="P167" s="321"/>
      <c r="Q167" s="419"/>
      <c r="R167" s="321"/>
      <c r="S167" s="321"/>
      <c r="T167" s="419"/>
      <c r="U167" s="454">
        <f t="shared" si="12"/>
        <v>0</v>
      </c>
      <c r="V167" s="321"/>
      <c r="W167" s="321"/>
      <c r="X167" s="321"/>
      <c r="Y167" s="419"/>
      <c r="Z167" s="321"/>
      <c r="AA167" s="321"/>
      <c r="AB167" s="419"/>
      <c r="AC167" s="454">
        <f t="shared" si="11"/>
        <v>0</v>
      </c>
      <c r="AD167" s="419">
        <f t="shared" si="13"/>
        <v>17466</v>
      </c>
      <c r="AE167" s="213" t="s">
        <v>1110</v>
      </c>
      <c r="AF167" s="204" t="s">
        <v>189</v>
      </c>
      <c r="AG167" s="205" t="s">
        <v>799</v>
      </c>
      <c r="AH167" s="195" t="s">
        <v>1842</v>
      </c>
      <c r="AI167" s="195" t="s">
        <v>2054</v>
      </c>
    </row>
    <row r="168" spans="1:35" s="207" customFormat="1" ht="51" customHeight="1">
      <c r="A168" s="245" t="s">
        <v>1111</v>
      </c>
      <c r="B168" s="213" t="s">
        <v>1112</v>
      </c>
      <c r="C168" s="420" t="s">
        <v>719</v>
      </c>
      <c r="D168" s="420" t="s">
        <v>28</v>
      </c>
      <c r="E168" s="225" t="s">
        <v>1003</v>
      </c>
      <c r="F168" s="321">
        <v>2000</v>
      </c>
      <c r="G168" s="321"/>
      <c r="H168" s="321"/>
      <c r="I168" s="419"/>
      <c r="J168" s="321"/>
      <c r="K168" s="321"/>
      <c r="L168" s="419"/>
      <c r="M168" s="454">
        <f t="shared" si="10"/>
        <v>2000</v>
      </c>
      <c r="N168" s="321"/>
      <c r="O168" s="321"/>
      <c r="P168" s="321"/>
      <c r="Q168" s="419"/>
      <c r="R168" s="321"/>
      <c r="S168" s="321"/>
      <c r="T168" s="419"/>
      <c r="U168" s="454">
        <f t="shared" si="12"/>
        <v>0</v>
      </c>
      <c r="V168" s="321"/>
      <c r="W168" s="321"/>
      <c r="X168" s="321"/>
      <c r="Y168" s="419"/>
      <c r="Z168" s="321"/>
      <c r="AA168" s="321"/>
      <c r="AB168" s="419"/>
      <c r="AC168" s="454">
        <f t="shared" si="11"/>
        <v>0</v>
      </c>
      <c r="AD168" s="419">
        <f t="shared" si="13"/>
        <v>2000</v>
      </c>
      <c r="AE168" s="213" t="s">
        <v>1113</v>
      </c>
      <c r="AF168" s="204" t="s">
        <v>189</v>
      </c>
      <c r="AG168" s="205" t="s">
        <v>1005</v>
      </c>
      <c r="AH168" s="195" t="s">
        <v>1842</v>
      </c>
      <c r="AI168" s="195" t="s">
        <v>1954</v>
      </c>
    </row>
    <row r="169" spans="1:35" s="207" customFormat="1" ht="51" customHeight="1">
      <c r="A169" s="245" t="s">
        <v>1114</v>
      </c>
      <c r="B169" s="266" t="s">
        <v>1115</v>
      </c>
      <c r="C169" s="420" t="s">
        <v>747</v>
      </c>
      <c r="D169" s="420" t="s">
        <v>28</v>
      </c>
      <c r="E169" s="225" t="s">
        <v>735</v>
      </c>
      <c r="F169" s="321">
        <v>5916</v>
      </c>
      <c r="G169" s="321"/>
      <c r="H169" s="321"/>
      <c r="I169" s="419"/>
      <c r="J169" s="321"/>
      <c r="K169" s="321"/>
      <c r="L169" s="419"/>
      <c r="M169" s="454">
        <f t="shared" si="10"/>
        <v>5916</v>
      </c>
      <c r="N169" s="321"/>
      <c r="O169" s="321"/>
      <c r="P169" s="321"/>
      <c r="Q169" s="419"/>
      <c r="R169" s="321"/>
      <c r="S169" s="321"/>
      <c r="T169" s="419"/>
      <c r="U169" s="454">
        <f t="shared" si="12"/>
        <v>0</v>
      </c>
      <c r="V169" s="321"/>
      <c r="W169" s="321"/>
      <c r="X169" s="321"/>
      <c r="Y169" s="419"/>
      <c r="Z169" s="321"/>
      <c r="AA169" s="321"/>
      <c r="AB169" s="419"/>
      <c r="AC169" s="454">
        <f t="shared" si="11"/>
        <v>0</v>
      </c>
      <c r="AD169" s="419">
        <f t="shared" si="13"/>
        <v>5916</v>
      </c>
      <c r="AE169" s="213" t="s">
        <v>2107</v>
      </c>
      <c r="AF169" s="204" t="s">
        <v>189</v>
      </c>
      <c r="AG169" s="205" t="s">
        <v>736</v>
      </c>
      <c r="AH169" s="495" t="s">
        <v>1842</v>
      </c>
      <c r="AI169" s="195" t="s">
        <v>1955</v>
      </c>
    </row>
    <row r="170" spans="1:35" s="207" customFormat="1" ht="38.25">
      <c r="A170" s="245" t="s">
        <v>1116</v>
      </c>
      <c r="B170" s="213" t="s">
        <v>1117</v>
      </c>
      <c r="C170" s="420" t="s">
        <v>719</v>
      </c>
      <c r="D170" s="420" t="s">
        <v>28</v>
      </c>
      <c r="E170" s="225" t="s">
        <v>735</v>
      </c>
      <c r="F170" s="321">
        <v>12067</v>
      </c>
      <c r="G170" s="321"/>
      <c r="H170" s="321"/>
      <c r="I170" s="419"/>
      <c r="J170" s="321"/>
      <c r="K170" s="321"/>
      <c r="L170" s="419"/>
      <c r="M170" s="454">
        <f t="shared" si="10"/>
        <v>12067</v>
      </c>
      <c r="N170" s="321"/>
      <c r="O170" s="321"/>
      <c r="P170" s="321"/>
      <c r="Q170" s="419"/>
      <c r="R170" s="321"/>
      <c r="S170" s="321"/>
      <c r="T170" s="419"/>
      <c r="U170" s="454">
        <f t="shared" si="12"/>
        <v>0</v>
      </c>
      <c r="V170" s="321"/>
      <c r="W170" s="321"/>
      <c r="X170" s="321"/>
      <c r="Y170" s="419"/>
      <c r="Z170" s="321"/>
      <c r="AA170" s="321"/>
      <c r="AB170" s="419"/>
      <c r="AC170" s="454">
        <f t="shared" si="11"/>
        <v>0</v>
      </c>
      <c r="AD170" s="419">
        <f t="shared" si="13"/>
        <v>12067</v>
      </c>
      <c r="AE170" s="213" t="s">
        <v>1118</v>
      </c>
      <c r="AF170" s="204" t="s">
        <v>189</v>
      </c>
      <c r="AG170" s="205" t="s">
        <v>736</v>
      </c>
      <c r="AH170" s="195" t="s">
        <v>1844</v>
      </c>
      <c r="AI170" s="219" t="s">
        <v>1956</v>
      </c>
    </row>
    <row r="171" spans="1:35" s="207" customFormat="1" ht="38.25">
      <c r="A171" s="245" t="s">
        <v>1119</v>
      </c>
      <c r="B171" s="268" t="s">
        <v>1120</v>
      </c>
      <c r="C171" s="420" t="s">
        <v>706</v>
      </c>
      <c r="D171" s="420" t="s">
        <v>28</v>
      </c>
      <c r="E171" s="225" t="s">
        <v>835</v>
      </c>
      <c r="F171" s="321">
        <v>17150</v>
      </c>
      <c r="G171" s="321"/>
      <c r="H171" s="321"/>
      <c r="I171" s="419"/>
      <c r="J171" s="321"/>
      <c r="K171" s="321"/>
      <c r="L171" s="419"/>
      <c r="M171" s="454">
        <f t="shared" si="10"/>
        <v>17150</v>
      </c>
      <c r="N171" s="321"/>
      <c r="O171" s="321"/>
      <c r="P171" s="321"/>
      <c r="Q171" s="419"/>
      <c r="R171" s="321"/>
      <c r="S171" s="321"/>
      <c r="T171" s="419"/>
      <c r="U171" s="454">
        <f t="shared" si="12"/>
        <v>0</v>
      </c>
      <c r="V171" s="321"/>
      <c r="W171" s="321"/>
      <c r="X171" s="321"/>
      <c r="Y171" s="419"/>
      <c r="Z171" s="321"/>
      <c r="AA171" s="321"/>
      <c r="AB171" s="419"/>
      <c r="AC171" s="454">
        <f t="shared" si="11"/>
        <v>0</v>
      </c>
      <c r="AD171" s="419">
        <f t="shared" si="13"/>
        <v>17150</v>
      </c>
      <c r="AE171" s="268" t="s">
        <v>1121</v>
      </c>
      <c r="AF171" s="204" t="s">
        <v>189</v>
      </c>
      <c r="AG171" s="205" t="s">
        <v>836</v>
      </c>
      <c r="AH171" s="195" t="s">
        <v>1842</v>
      </c>
      <c r="AI171" s="195" t="s">
        <v>1957</v>
      </c>
    </row>
    <row r="172" spans="1:35" s="207" customFormat="1" ht="51" customHeight="1">
      <c r="A172" s="245" t="s">
        <v>1122</v>
      </c>
      <c r="B172" s="269" t="s">
        <v>1123</v>
      </c>
      <c r="C172" s="420" t="s">
        <v>747</v>
      </c>
      <c r="D172" s="420" t="s">
        <v>28</v>
      </c>
      <c r="E172" s="225" t="s">
        <v>835</v>
      </c>
      <c r="F172" s="321">
        <v>965</v>
      </c>
      <c r="G172" s="321"/>
      <c r="H172" s="321"/>
      <c r="I172" s="419"/>
      <c r="J172" s="321"/>
      <c r="K172" s="321"/>
      <c r="L172" s="419"/>
      <c r="M172" s="454">
        <f t="shared" si="10"/>
        <v>965</v>
      </c>
      <c r="N172" s="321"/>
      <c r="O172" s="321"/>
      <c r="P172" s="321"/>
      <c r="Q172" s="419"/>
      <c r="R172" s="321"/>
      <c r="S172" s="321"/>
      <c r="T172" s="419"/>
      <c r="U172" s="454">
        <f t="shared" si="12"/>
        <v>0</v>
      </c>
      <c r="V172" s="321"/>
      <c r="W172" s="321"/>
      <c r="X172" s="321"/>
      <c r="Y172" s="419"/>
      <c r="Z172" s="321"/>
      <c r="AA172" s="321"/>
      <c r="AB172" s="419"/>
      <c r="AC172" s="454">
        <f t="shared" si="11"/>
        <v>0</v>
      </c>
      <c r="AD172" s="419">
        <f t="shared" si="13"/>
        <v>965</v>
      </c>
      <c r="AE172" s="269" t="s">
        <v>2108</v>
      </c>
      <c r="AF172" s="204" t="s">
        <v>189</v>
      </c>
      <c r="AG172" s="205" t="s">
        <v>836</v>
      </c>
      <c r="AH172" s="195" t="s">
        <v>1842</v>
      </c>
      <c r="AI172" s="195" t="s">
        <v>1957</v>
      </c>
    </row>
    <row r="173" spans="1:35" s="207" customFormat="1" ht="51" customHeight="1">
      <c r="A173" s="245" t="s">
        <v>1124</v>
      </c>
      <c r="B173" s="213" t="s">
        <v>1125</v>
      </c>
      <c r="C173" s="420" t="s">
        <v>747</v>
      </c>
      <c r="D173" s="420" t="s">
        <v>28</v>
      </c>
      <c r="E173" s="225" t="s">
        <v>775</v>
      </c>
      <c r="F173" s="321">
        <v>2000</v>
      </c>
      <c r="G173" s="321"/>
      <c r="H173" s="321"/>
      <c r="I173" s="419"/>
      <c r="J173" s="321"/>
      <c r="K173" s="321"/>
      <c r="L173" s="419"/>
      <c r="M173" s="454">
        <f t="shared" si="10"/>
        <v>2000</v>
      </c>
      <c r="N173" s="321"/>
      <c r="O173" s="321"/>
      <c r="P173" s="321"/>
      <c r="Q173" s="419"/>
      <c r="R173" s="321"/>
      <c r="S173" s="321"/>
      <c r="T173" s="419"/>
      <c r="U173" s="454">
        <f t="shared" si="12"/>
        <v>0</v>
      </c>
      <c r="V173" s="321"/>
      <c r="W173" s="321"/>
      <c r="X173" s="321"/>
      <c r="Y173" s="419"/>
      <c r="Z173" s="321"/>
      <c r="AA173" s="321"/>
      <c r="AB173" s="419"/>
      <c r="AC173" s="454">
        <f t="shared" si="11"/>
        <v>0</v>
      </c>
      <c r="AD173" s="419">
        <f t="shared" si="13"/>
        <v>2000</v>
      </c>
      <c r="AE173" s="213" t="s">
        <v>1126</v>
      </c>
      <c r="AF173" s="204" t="s">
        <v>189</v>
      </c>
      <c r="AG173" s="205" t="s">
        <v>776</v>
      </c>
      <c r="AH173" s="195"/>
      <c r="AI173" s="195"/>
    </row>
    <row r="174" spans="1:35" s="207" customFormat="1" ht="51" customHeight="1">
      <c r="A174" s="245" t="s">
        <v>1127</v>
      </c>
      <c r="B174" s="213" t="s">
        <v>1128</v>
      </c>
      <c r="C174" s="420" t="s">
        <v>719</v>
      </c>
      <c r="D174" s="420" t="s">
        <v>28</v>
      </c>
      <c r="E174" s="225" t="s">
        <v>680</v>
      </c>
      <c r="F174" s="321">
        <v>11963</v>
      </c>
      <c r="G174" s="321"/>
      <c r="H174" s="321"/>
      <c r="I174" s="419"/>
      <c r="J174" s="321"/>
      <c r="K174" s="321"/>
      <c r="L174" s="419"/>
      <c r="M174" s="454">
        <f t="shared" si="10"/>
        <v>11963</v>
      </c>
      <c r="N174" s="321"/>
      <c r="O174" s="321"/>
      <c r="P174" s="321"/>
      <c r="Q174" s="419"/>
      <c r="R174" s="321"/>
      <c r="S174" s="321"/>
      <c r="T174" s="419"/>
      <c r="U174" s="454">
        <f t="shared" si="12"/>
        <v>0</v>
      </c>
      <c r="V174" s="321"/>
      <c r="W174" s="321"/>
      <c r="X174" s="321"/>
      <c r="Y174" s="419"/>
      <c r="Z174" s="321"/>
      <c r="AA174" s="321"/>
      <c r="AB174" s="419"/>
      <c r="AC174" s="454">
        <f t="shared" si="11"/>
        <v>0</v>
      </c>
      <c r="AD174" s="419">
        <f t="shared" si="13"/>
        <v>11963</v>
      </c>
      <c r="AE174" s="213" t="s">
        <v>1129</v>
      </c>
      <c r="AF174" s="204" t="s">
        <v>189</v>
      </c>
      <c r="AG174" s="205" t="s">
        <v>681</v>
      </c>
      <c r="AH174" s="195" t="s">
        <v>1890</v>
      </c>
      <c r="AI174" s="195" t="s">
        <v>1958</v>
      </c>
    </row>
    <row r="175" spans="1:35" s="207" customFormat="1" ht="51" customHeight="1">
      <c r="A175" s="245" t="s">
        <v>1130</v>
      </c>
      <c r="B175" s="213" t="s">
        <v>1131</v>
      </c>
      <c r="C175" s="420" t="s">
        <v>719</v>
      </c>
      <c r="D175" s="420" t="s">
        <v>28</v>
      </c>
      <c r="E175" s="231" t="s">
        <v>762</v>
      </c>
      <c r="F175" s="321">
        <v>17500</v>
      </c>
      <c r="G175" s="321"/>
      <c r="H175" s="321"/>
      <c r="I175" s="419"/>
      <c r="J175" s="321"/>
      <c r="K175" s="321"/>
      <c r="L175" s="419"/>
      <c r="M175" s="454">
        <f t="shared" si="10"/>
        <v>17500</v>
      </c>
      <c r="N175" s="321"/>
      <c r="O175" s="321"/>
      <c r="P175" s="321"/>
      <c r="Q175" s="419"/>
      <c r="R175" s="321"/>
      <c r="S175" s="321"/>
      <c r="T175" s="419"/>
      <c r="U175" s="454">
        <f t="shared" si="12"/>
        <v>0</v>
      </c>
      <c r="V175" s="321"/>
      <c r="W175" s="321"/>
      <c r="X175" s="321"/>
      <c r="Y175" s="419"/>
      <c r="Z175" s="321"/>
      <c r="AA175" s="321"/>
      <c r="AB175" s="419"/>
      <c r="AC175" s="454">
        <f t="shared" si="11"/>
        <v>0</v>
      </c>
      <c r="AD175" s="419">
        <f t="shared" si="13"/>
        <v>17500</v>
      </c>
      <c r="AE175" s="213" t="s">
        <v>1132</v>
      </c>
      <c r="AF175" s="204" t="s">
        <v>189</v>
      </c>
      <c r="AG175" s="205" t="s">
        <v>763</v>
      </c>
      <c r="AH175" s="195" t="s">
        <v>1844</v>
      </c>
      <c r="AI175" s="195"/>
    </row>
    <row r="176" spans="1:35" s="207" customFormat="1" ht="51" customHeight="1">
      <c r="A176" s="245" t="s">
        <v>1133</v>
      </c>
      <c r="B176" s="213" t="s">
        <v>1134</v>
      </c>
      <c r="C176" s="420" t="s">
        <v>719</v>
      </c>
      <c r="D176" s="420" t="s">
        <v>28</v>
      </c>
      <c r="E176" s="225" t="s">
        <v>753</v>
      </c>
      <c r="F176" s="321">
        <v>6592</v>
      </c>
      <c r="G176" s="321"/>
      <c r="H176" s="321"/>
      <c r="I176" s="419"/>
      <c r="J176" s="321"/>
      <c r="K176" s="321"/>
      <c r="L176" s="419"/>
      <c r="M176" s="454">
        <f t="shared" si="10"/>
        <v>6592</v>
      </c>
      <c r="N176" s="321"/>
      <c r="O176" s="321"/>
      <c r="P176" s="321"/>
      <c r="Q176" s="419"/>
      <c r="R176" s="321"/>
      <c r="S176" s="321"/>
      <c r="T176" s="419"/>
      <c r="U176" s="454">
        <f t="shared" si="12"/>
        <v>0</v>
      </c>
      <c r="V176" s="321"/>
      <c r="W176" s="321"/>
      <c r="X176" s="321"/>
      <c r="Y176" s="419"/>
      <c r="Z176" s="321"/>
      <c r="AA176" s="321"/>
      <c r="AB176" s="419"/>
      <c r="AC176" s="454">
        <f t="shared" si="11"/>
        <v>0</v>
      </c>
      <c r="AD176" s="419">
        <f t="shared" si="13"/>
        <v>6592</v>
      </c>
      <c r="AE176" s="213" t="s">
        <v>1135</v>
      </c>
      <c r="AF176" s="204" t="s">
        <v>189</v>
      </c>
      <c r="AG176" s="205" t="s">
        <v>754</v>
      </c>
      <c r="AH176" s="195" t="s">
        <v>1848</v>
      </c>
      <c r="AI176" s="195" t="s">
        <v>2017</v>
      </c>
    </row>
    <row r="177" spans="1:35" s="207" customFormat="1" ht="51" customHeight="1">
      <c r="A177" s="245" t="s">
        <v>1136</v>
      </c>
      <c r="B177" s="213" t="s">
        <v>1137</v>
      </c>
      <c r="C177" s="420" t="s">
        <v>719</v>
      </c>
      <c r="D177" s="420" t="s">
        <v>28</v>
      </c>
      <c r="E177" s="225" t="s">
        <v>904</v>
      </c>
      <c r="F177" s="321">
        <v>17289</v>
      </c>
      <c r="G177" s="321"/>
      <c r="H177" s="321"/>
      <c r="I177" s="419"/>
      <c r="J177" s="321"/>
      <c r="K177" s="321"/>
      <c r="L177" s="419"/>
      <c r="M177" s="454">
        <f t="shared" si="10"/>
        <v>17289</v>
      </c>
      <c r="N177" s="321"/>
      <c r="O177" s="321"/>
      <c r="P177" s="321"/>
      <c r="Q177" s="419"/>
      <c r="R177" s="321"/>
      <c r="S177" s="321"/>
      <c r="T177" s="419"/>
      <c r="U177" s="454">
        <f t="shared" si="12"/>
        <v>0</v>
      </c>
      <c r="V177" s="321"/>
      <c r="W177" s="321"/>
      <c r="X177" s="321"/>
      <c r="Y177" s="419"/>
      <c r="Z177" s="321"/>
      <c r="AA177" s="321"/>
      <c r="AB177" s="419"/>
      <c r="AC177" s="454">
        <f t="shared" si="11"/>
        <v>0</v>
      </c>
      <c r="AD177" s="419">
        <f t="shared" si="13"/>
        <v>17289</v>
      </c>
      <c r="AE177" s="213" t="s">
        <v>1138</v>
      </c>
      <c r="AF177" s="204" t="s">
        <v>189</v>
      </c>
      <c r="AG177" s="205" t="s">
        <v>914</v>
      </c>
      <c r="AH177" s="195" t="s">
        <v>1848</v>
      </c>
      <c r="AI177" s="195" t="s">
        <v>2033</v>
      </c>
    </row>
    <row r="178" spans="1:35" s="207" customFormat="1" ht="51">
      <c r="A178" s="245" t="s">
        <v>1139</v>
      </c>
      <c r="B178" s="213" t="s">
        <v>1140</v>
      </c>
      <c r="C178" s="420" t="s">
        <v>719</v>
      </c>
      <c r="D178" s="420" t="s">
        <v>28</v>
      </c>
      <c r="E178" s="225" t="s">
        <v>864</v>
      </c>
      <c r="F178" s="321">
        <v>100000</v>
      </c>
      <c r="G178" s="321"/>
      <c r="H178" s="321"/>
      <c r="I178" s="419"/>
      <c r="J178" s="321"/>
      <c r="K178" s="321"/>
      <c r="L178" s="419"/>
      <c r="M178" s="454">
        <f t="shared" si="10"/>
        <v>100000</v>
      </c>
      <c r="N178" s="321"/>
      <c r="O178" s="321"/>
      <c r="P178" s="321"/>
      <c r="Q178" s="419"/>
      <c r="R178" s="321"/>
      <c r="S178" s="321"/>
      <c r="T178" s="419"/>
      <c r="U178" s="454">
        <f t="shared" si="12"/>
        <v>0</v>
      </c>
      <c r="V178" s="321"/>
      <c r="W178" s="321"/>
      <c r="X178" s="321"/>
      <c r="Y178" s="419"/>
      <c r="Z178" s="321"/>
      <c r="AA178" s="321"/>
      <c r="AB178" s="419"/>
      <c r="AC178" s="454">
        <f t="shared" si="11"/>
        <v>0</v>
      </c>
      <c r="AD178" s="419">
        <f t="shared" si="13"/>
        <v>100000</v>
      </c>
      <c r="AE178" s="213" t="s">
        <v>1141</v>
      </c>
      <c r="AF178" s="204" t="s">
        <v>189</v>
      </c>
      <c r="AG178" s="205" t="s">
        <v>865</v>
      </c>
      <c r="AH178" s="195" t="s">
        <v>1844</v>
      </c>
      <c r="AI178" s="195" t="s">
        <v>2100</v>
      </c>
    </row>
    <row r="179" spans="1:35" s="207" customFormat="1" ht="38.25">
      <c r="A179" s="245" t="s">
        <v>1142</v>
      </c>
      <c r="B179" s="213" t="s">
        <v>1143</v>
      </c>
      <c r="C179" s="420" t="s">
        <v>730</v>
      </c>
      <c r="D179" s="420" t="s">
        <v>28</v>
      </c>
      <c r="E179" s="225" t="s">
        <v>811</v>
      </c>
      <c r="F179" s="321">
        <v>7300</v>
      </c>
      <c r="G179" s="321"/>
      <c r="H179" s="321"/>
      <c r="I179" s="419"/>
      <c r="J179" s="321"/>
      <c r="K179" s="321"/>
      <c r="L179" s="419"/>
      <c r="M179" s="454">
        <f t="shared" si="10"/>
        <v>7300</v>
      </c>
      <c r="N179" s="321"/>
      <c r="O179" s="321"/>
      <c r="P179" s="321"/>
      <c r="Q179" s="419"/>
      <c r="R179" s="321"/>
      <c r="S179" s="321"/>
      <c r="T179" s="419"/>
      <c r="U179" s="454">
        <f t="shared" si="12"/>
        <v>0</v>
      </c>
      <c r="V179" s="321"/>
      <c r="W179" s="321"/>
      <c r="X179" s="321"/>
      <c r="Y179" s="419"/>
      <c r="Z179" s="321"/>
      <c r="AA179" s="321"/>
      <c r="AB179" s="419"/>
      <c r="AC179" s="454">
        <f t="shared" si="11"/>
        <v>0</v>
      </c>
      <c r="AD179" s="419">
        <f t="shared" si="13"/>
        <v>7300</v>
      </c>
      <c r="AE179" s="213" t="s">
        <v>1143</v>
      </c>
      <c r="AF179" s="204" t="s">
        <v>189</v>
      </c>
      <c r="AG179" s="205" t="s">
        <v>812</v>
      </c>
      <c r="AH179" s="195" t="s">
        <v>1842</v>
      </c>
      <c r="AI179" s="195" t="s">
        <v>1959</v>
      </c>
    </row>
    <row r="180" spans="1:35" s="207" customFormat="1" ht="60" customHeight="1">
      <c r="A180" s="245" t="s">
        <v>1144</v>
      </c>
      <c r="B180" s="213" t="s">
        <v>1677</v>
      </c>
      <c r="C180" s="420" t="s">
        <v>747</v>
      </c>
      <c r="D180" s="420" t="s">
        <v>28</v>
      </c>
      <c r="E180" s="225" t="s">
        <v>1003</v>
      </c>
      <c r="F180" s="321">
        <v>3509</v>
      </c>
      <c r="G180" s="321"/>
      <c r="H180" s="321"/>
      <c r="I180" s="419"/>
      <c r="J180" s="321"/>
      <c r="K180" s="321"/>
      <c r="L180" s="419"/>
      <c r="M180" s="454">
        <f t="shared" si="10"/>
        <v>3509</v>
      </c>
      <c r="N180" s="321"/>
      <c r="O180" s="321"/>
      <c r="P180" s="321"/>
      <c r="Q180" s="419"/>
      <c r="R180" s="321"/>
      <c r="S180" s="321"/>
      <c r="T180" s="419"/>
      <c r="U180" s="454">
        <f t="shared" si="12"/>
        <v>0</v>
      </c>
      <c r="V180" s="321"/>
      <c r="W180" s="321"/>
      <c r="X180" s="321"/>
      <c r="Y180" s="419"/>
      <c r="Z180" s="321"/>
      <c r="AA180" s="321"/>
      <c r="AB180" s="419"/>
      <c r="AC180" s="454">
        <f t="shared" si="11"/>
        <v>0</v>
      </c>
      <c r="AD180" s="419">
        <f t="shared" si="13"/>
        <v>3509</v>
      </c>
      <c r="AE180" s="213" t="s">
        <v>1677</v>
      </c>
      <c r="AF180" s="204" t="s">
        <v>189</v>
      </c>
      <c r="AG180" s="205" t="s">
        <v>1005</v>
      </c>
      <c r="AH180" s="495" t="s">
        <v>1842</v>
      </c>
      <c r="AI180" s="420" t="s">
        <v>1960</v>
      </c>
    </row>
    <row r="181" spans="1:35" s="207" customFormat="1" ht="51" customHeight="1">
      <c r="A181" s="245" t="s">
        <v>1145</v>
      </c>
      <c r="B181" s="213" t="s">
        <v>1146</v>
      </c>
      <c r="C181" s="420" t="s">
        <v>714</v>
      </c>
      <c r="D181" s="420" t="s">
        <v>28</v>
      </c>
      <c r="E181" s="225" t="s">
        <v>835</v>
      </c>
      <c r="F181" s="321">
        <v>95944</v>
      </c>
      <c r="G181" s="321"/>
      <c r="H181" s="321"/>
      <c r="I181" s="419"/>
      <c r="J181" s="321"/>
      <c r="K181" s="321"/>
      <c r="L181" s="419"/>
      <c r="M181" s="454">
        <f t="shared" si="10"/>
        <v>95944</v>
      </c>
      <c r="N181" s="321"/>
      <c r="O181" s="321"/>
      <c r="P181" s="321"/>
      <c r="Q181" s="419"/>
      <c r="R181" s="321"/>
      <c r="S181" s="321"/>
      <c r="T181" s="419"/>
      <c r="U181" s="454">
        <f t="shared" si="12"/>
        <v>0</v>
      </c>
      <c r="V181" s="321"/>
      <c r="W181" s="321"/>
      <c r="X181" s="321"/>
      <c r="Y181" s="419"/>
      <c r="Z181" s="321"/>
      <c r="AA181" s="321"/>
      <c r="AB181" s="419"/>
      <c r="AC181" s="454">
        <f t="shared" si="11"/>
        <v>0</v>
      </c>
      <c r="AD181" s="419">
        <f t="shared" si="13"/>
        <v>95944</v>
      </c>
      <c r="AE181" s="213" t="s">
        <v>1146</v>
      </c>
      <c r="AF181" s="204" t="s">
        <v>189</v>
      </c>
      <c r="AG181" s="205" t="s">
        <v>836</v>
      </c>
      <c r="AH181" s="195" t="s">
        <v>1842</v>
      </c>
      <c r="AI181" s="195" t="s">
        <v>1961</v>
      </c>
    </row>
    <row r="182" spans="1:35" s="207" customFormat="1" ht="39.75" customHeight="1">
      <c r="A182" s="245" t="s">
        <v>1147</v>
      </c>
      <c r="B182" s="213" t="s">
        <v>1148</v>
      </c>
      <c r="C182" s="420" t="s">
        <v>711</v>
      </c>
      <c r="D182" s="420" t="s">
        <v>28</v>
      </c>
      <c r="E182" s="221" t="s">
        <v>1149</v>
      </c>
      <c r="F182" s="303">
        <f>59659+57167+1353</f>
        <v>118179</v>
      </c>
      <c r="G182" s="321"/>
      <c r="H182" s="321"/>
      <c r="I182" s="419"/>
      <c r="J182" s="303">
        <v>248270</v>
      </c>
      <c r="K182" s="321"/>
      <c r="L182" s="419"/>
      <c r="M182" s="454">
        <f t="shared" si="10"/>
        <v>366449</v>
      </c>
      <c r="N182" s="321"/>
      <c r="O182" s="321"/>
      <c r="P182" s="321"/>
      <c r="Q182" s="419"/>
      <c r="R182" s="321"/>
      <c r="S182" s="321"/>
      <c r="T182" s="419"/>
      <c r="U182" s="454">
        <f t="shared" si="12"/>
        <v>0</v>
      </c>
      <c r="V182" s="321"/>
      <c r="W182" s="321"/>
      <c r="X182" s="321"/>
      <c r="Y182" s="419"/>
      <c r="Z182" s="321"/>
      <c r="AA182" s="321"/>
      <c r="AB182" s="419"/>
      <c r="AC182" s="454">
        <f t="shared" si="11"/>
        <v>0</v>
      </c>
      <c r="AD182" s="419">
        <f t="shared" si="13"/>
        <v>366449</v>
      </c>
      <c r="AE182" s="213" t="s">
        <v>1148</v>
      </c>
      <c r="AF182" s="204" t="s">
        <v>189</v>
      </c>
      <c r="AG182" s="205" t="s">
        <v>981</v>
      </c>
      <c r="AH182" s="195" t="s">
        <v>1842</v>
      </c>
      <c r="AI182" s="195" t="s">
        <v>1962</v>
      </c>
    </row>
    <row r="183" spans="1:35" s="207" customFormat="1" ht="51" customHeight="1">
      <c r="A183" s="245" t="s">
        <v>1150</v>
      </c>
      <c r="B183" s="213" t="s">
        <v>1151</v>
      </c>
      <c r="C183" s="420" t="s">
        <v>714</v>
      </c>
      <c r="D183" s="420" t="s">
        <v>28</v>
      </c>
      <c r="E183" s="221" t="s">
        <v>1152</v>
      </c>
      <c r="F183" s="303">
        <f>27706-9602</f>
        <v>18104</v>
      </c>
      <c r="G183" s="321"/>
      <c r="H183" s="321">
        <f>3600+1800</f>
        <v>5400</v>
      </c>
      <c r="I183" s="419" t="s">
        <v>116</v>
      </c>
      <c r="J183" s="321"/>
      <c r="K183" s="321"/>
      <c r="L183" s="419"/>
      <c r="M183" s="454">
        <f>F183+G183+H183+J183+K183</f>
        <v>23504</v>
      </c>
      <c r="N183" s="321"/>
      <c r="O183" s="321"/>
      <c r="P183" s="321"/>
      <c r="Q183" s="419" t="s">
        <v>116</v>
      </c>
      <c r="R183" s="321"/>
      <c r="S183" s="321"/>
      <c r="T183" s="419"/>
      <c r="U183" s="454">
        <f t="shared" si="12"/>
        <v>0</v>
      </c>
      <c r="V183" s="321"/>
      <c r="W183" s="321"/>
      <c r="X183" s="321"/>
      <c r="Y183" s="419"/>
      <c r="Z183" s="321"/>
      <c r="AA183" s="321"/>
      <c r="AB183" s="419"/>
      <c r="AC183" s="454">
        <f t="shared" si="11"/>
        <v>0</v>
      </c>
      <c r="AD183" s="419">
        <f t="shared" si="13"/>
        <v>23504</v>
      </c>
      <c r="AE183" s="213" t="s">
        <v>1153</v>
      </c>
      <c r="AF183" s="204" t="s">
        <v>189</v>
      </c>
      <c r="AG183" s="205" t="s">
        <v>812</v>
      </c>
      <c r="AH183" s="195" t="s">
        <v>1848</v>
      </c>
      <c r="AI183" s="195" t="s">
        <v>2034</v>
      </c>
    </row>
    <row r="184" spans="1:35" s="207" customFormat="1" ht="51" customHeight="1">
      <c r="A184" s="245" t="s">
        <v>1154</v>
      </c>
      <c r="B184" s="652" t="s">
        <v>1767</v>
      </c>
      <c r="C184" s="653"/>
      <c r="D184" s="653"/>
      <c r="E184" s="653"/>
      <c r="F184" s="653"/>
      <c r="G184" s="653"/>
      <c r="H184" s="653"/>
      <c r="I184" s="653"/>
      <c r="J184" s="653"/>
      <c r="K184" s="653"/>
      <c r="L184" s="653"/>
      <c r="M184" s="653"/>
      <c r="N184" s="653"/>
      <c r="O184" s="653"/>
      <c r="P184" s="653"/>
      <c r="Q184" s="653"/>
      <c r="R184" s="653"/>
      <c r="S184" s="653"/>
      <c r="T184" s="653"/>
      <c r="U184" s="653"/>
      <c r="V184" s="653"/>
      <c r="W184" s="653"/>
      <c r="X184" s="653"/>
      <c r="Y184" s="653"/>
      <c r="Z184" s="653"/>
      <c r="AA184" s="653"/>
      <c r="AB184" s="653"/>
      <c r="AC184" s="653"/>
      <c r="AD184" s="653"/>
      <c r="AE184" s="653"/>
      <c r="AF184" s="653"/>
      <c r="AG184" s="653"/>
      <c r="AH184" s="653"/>
      <c r="AI184" s="654"/>
    </row>
    <row r="185" spans="1:35" s="207" customFormat="1" ht="51" customHeight="1">
      <c r="A185" s="245" t="s">
        <v>1155</v>
      </c>
      <c r="B185" s="213" t="s">
        <v>1156</v>
      </c>
      <c r="C185" s="420" t="s">
        <v>706</v>
      </c>
      <c r="D185" s="420" t="s">
        <v>38</v>
      </c>
      <c r="E185" s="221" t="s">
        <v>1157</v>
      </c>
      <c r="F185" s="321"/>
      <c r="G185" s="321"/>
      <c r="H185" s="321"/>
      <c r="I185" s="419"/>
      <c r="J185" s="321"/>
      <c r="K185" s="321"/>
      <c r="L185" s="419"/>
      <c r="M185" s="454">
        <f>F185+G185+H185+J185+K185</f>
        <v>0</v>
      </c>
      <c r="N185" s="321">
        <v>14000</v>
      </c>
      <c r="O185" s="321"/>
      <c r="P185" s="321"/>
      <c r="Q185" s="419"/>
      <c r="R185" s="321"/>
      <c r="S185" s="321"/>
      <c r="T185" s="419"/>
      <c r="U185" s="454">
        <f t="shared" si="12"/>
        <v>14000</v>
      </c>
      <c r="V185" s="321"/>
      <c r="W185" s="321"/>
      <c r="X185" s="321"/>
      <c r="Y185" s="419"/>
      <c r="Z185" s="321"/>
      <c r="AA185" s="321"/>
      <c r="AB185" s="419"/>
      <c r="AC185" s="454">
        <f t="shared" si="11"/>
        <v>0</v>
      </c>
      <c r="AD185" s="419">
        <f t="shared" si="13"/>
        <v>14000</v>
      </c>
      <c r="AE185" s="323" t="s">
        <v>1156</v>
      </c>
      <c r="AF185" s="204" t="s">
        <v>162</v>
      </c>
      <c r="AG185" s="205" t="s">
        <v>70</v>
      </c>
      <c r="AH185" s="195" t="s">
        <v>1844</v>
      </c>
      <c r="AI185" s="195" t="s">
        <v>1855</v>
      </c>
    </row>
    <row r="186" spans="1:35" s="207" customFormat="1" ht="38.25">
      <c r="A186" s="245" t="s">
        <v>1158</v>
      </c>
      <c r="B186" s="270" t="s">
        <v>2109</v>
      </c>
      <c r="C186" s="420" t="s">
        <v>706</v>
      </c>
      <c r="D186" s="420" t="s">
        <v>38</v>
      </c>
      <c r="E186" s="225" t="s">
        <v>775</v>
      </c>
      <c r="F186" s="321"/>
      <c r="G186" s="321"/>
      <c r="H186" s="321"/>
      <c r="I186" s="419"/>
      <c r="J186" s="321"/>
      <c r="K186" s="321"/>
      <c r="L186" s="419"/>
      <c r="M186" s="454">
        <f aca="true" t="shared" si="14" ref="M186:M230">F186+G186+H186+J186+K186</f>
        <v>0</v>
      </c>
      <c r="N186" s="321"/>
      <c r="O186" s="321"/>
      <c r="P186" s="321"/>
      <c r="Q186" s="419"/>
      <c r="R186" s="321"/>
      <c r="S186" s="321"/>
      <c r="T186" s="419"/>
      <c r="U186" s="454">
        <f t="shared" si="12"/>
        <v>0</v>
      </c>
      <c r="V186" s="321">
        <v>200000</v>
      </c>
      <c r="W186" s="321"/>
      <c r="X186" s="321"/>
      <c r="Y186" s="419"/>
      <c r="Z186" s="321"/>
      <c r="AA186" s="321"/>
      <c r="AB186" s="419"/>
      <c r="AC186" s="454">
        <f t="shared" si="11"/>
        <v>200000</v>
      </c>
      <c r="AD186" s="419">
        <f t="shared" si="13"/>
        <v>200000</v>
      </c>
      <c r="AE186" s="324" t="s">
        <v>2110</v>
      </c>
      <c r="AF186" s="204" t="s">
        <v>217</v>
      </c>
      <c r="AG186" s="205" t="s">
        <v>779</v>
      </c>
      <c r="AH186" s="195"/>
      <c r="AI186" s="457"/>
    </row>
    <row r="187" spans="1:35" s="207" customFormat="1" ht="89.25" customHeight="1">
      <c r="A187" s="245" t="s">
        <v>1159</v>
      </c>
      <c r="B187" s="247" t="s">
        <v>1160</v>
      </c>
      <c r="C187" s="420" t="s">
        <v>711</v>
      </c>
      <c r="D187" s="420" t="s">
        <v>38</v>
      </c>
      <c r="E187" s="225" t="s">
        <v>775</v>
      </c>
      <c r="F187" s="321"/>
      <c r="G187" s="321"/>
      <c r="H187" s="321"/>
      <c r="I187" s="419"/>
      <c r="J187" s="321"/>
      <c r="K187" s="321"/>
      <c r="L187" s="419"/>
      <c r="M187" s="454">
        <f t="shared" si="14"/>
        <v>0</v>
      </c>
      <c r="N187" s="321">
        <v>100000</v>
      </c>
      <c r="O187" s="321"/>
      <c r="P187" s="321"/>
      <c r="Q187" s="419"/>
      <c r="R187" s="321"/>
      <c r="S187" s="321"/>
      <c r="T187" s="419"/>
      <c r="U187" s="454">
        <f t="shared" si="12"/>
        <v>100000</v>
      </c>
      <c r="V187" s="321"/>
      <c r="W187" s="321"/>
      <c r="X187" s="321"/>
      <c r="Y187" s="419"/>
      <c r="Z187" s="321"/>
      <c r="AA187" s="321"/>
      <c r="AB187" s="419"/>
      <c r="AC187" s="454">
        <f t="shared" si="11"/>
        <v>0</v>
      </c>
      <c r="AD187" s="419">
        <f t="shared" si="13"/>
        <v>100000</v>
      </c>
      <c r="AE187" s="325" t="s">
        <v>2111</v>
      </c>
      <c r="AF187" s="204" t="s">
        <v>162</v>
      </c>
      <c r="AG187" s="205" t="s">
        <v>779</v>
      </c>
      <c r="AH187" s="195" t="s">
        <v>1844</v>
      </c>
      <c r="AI187" s="195" t="s">
        <v>1855</v>
      </c>
    </row>
    <row r="188" spans="1:35" s="207" customFormat="1" ht="76.5">
      <c r="A188" s="245" t="s">
        <v>1161</v>
      </c>
      <c r="B188" s="213" t="s">
        <v>2112</v>
      </c>
      <c r="C188" s="420" t="s">
        <v>889</v>
      </c>
      <c r="D188" s="420" t="s">
        <v>38</v>
      </c>
      <c r="E188" s="225" t="s">
        <v>775</v>
      </c>
      <c r="F188" s="321"/>
      <c r="G188" s="321"/>
      <c r="H188" s="321"/>
      <c r="I188" s="419"/>
      <c r="J188" s="321"/>
      <c r="K188" s="321"/>
      <c r="L188" s="419"/>
      <c r="M188" s="454">
        <f t="shared" si="14"/>
        <v>0</v>
      </c>
      <c r="N188" s="321">
        <v>30000</v>
      </c>
      <c r="O188" s="321"/>
      <c r="P188" s="321"/>
      <c r="Q188" s="419"/>
      <c r="R188" s="321"/>
      <c r="S188" s="321"/>
      <c r="T188" s="419"/>
      <c r="U188" s="454">
        <f t="shared" si="12"/>
        <v>30000</v>
      </c>
      <c r="V188" s="321"/>
      <c r="W188" s="321"/>
      <c r="X188" s="321"/>
      <c r="Y188" s="419"/>
      <c r="Z188" s="321"/>
      <c r="AA188" s="321"/>
      <c r="AB188" s="419"/>
      <c r="AC188" s="454">
        <f t="shared" si="11"/>
        <v>0</v>
      </c>
      <c r="AD188" s="419">
        <f t="shared" si="13"/>
        <v>30000</v>
      </c>
      <c r="AE188" s="219" t="s">
        <v>2113</v>
      </c>
      <c r="AF188" s="204" t="s">
        <v>162</v>
      </c>
      <c r="AG188" s="205" t="s">
        <v>779</v>
      </c>
      <c r="AH188" s="195" t="s">
        <v>1844</v>
      </c>
      <c r="AI188" s="195" t="s">
        <v>1855</v>
      </c>
    </row>
    <row r="189" spans="1:35" s="207" customFormat="1" ht="51" customHeight="1">
      <c r="A189" s="245" t="s">
        <v>1162</v>
      </c>
      <c r="B189" s="213" t="s">
        <v>2114</v>
      </c>
      <c r="C189" s="420" t="s">
        <v>730</v>
      </c>
      <c r="D189" s="420" t="s">
        <v>38</v>
      </c>
      <c r="E189" s="225" t="s">
        <v>775</v>
      </c>
      <c r="F189" s="321">
        <v>500</v>
      </c>
      <c r="G189" s="321"/>
      <c r="H189" s="321"/>
      <c r="I189" s="419"/>
      <c r="J189" s="321"/>
      <c r="K189" s="321"/>
      <c r="L189" s="419"/>
      <c r="M189" s="454">
        <f t="shared" si="14"/>
        <v>500</v>
      </c>
      <c r="N189" s="321">
        <v>40000</v>
      </c>
      <c r="O189" s="321"/>
      <c r="P189" s="321"/>
      <c r="Q189" s="419"/>
      <c r="R189" s="321"/>
      <c r="S189" s="321"/>
      <c r="T189" s="419"/>
      <c r="U189" s="454">
        <f t="shared" si="12"/>
        <v>40000</v>
      </c>
      <c r="V189" s="321"/>
      <c r="W189" s="321"/>
      <c r="X189" s="321"/>
      <c r="Y189" s="419"/>
      <c r="Z189" s="321"/>
      <c r="AA189" s="321"/>
      <c r="AB189" s="419"/>
      <c r="AC189" s="454">
        <f t="shared" si="11"/>
        <v>0</v>
      </c>
      <c r="AD189" s="419">
        <f t="shared" si="13"/>
        <v>40500</v>
      </c>
      <c r="AE189" s="219" t="s">
        <v>2115</v>
      </c>
      <c r="AF189" s="204" t="s">
        <v>162</v>
      </c>
      <c r="AG189" s="205" t="s">
        <v>779</v>
      </c>
      <c r="AH189" s="195" t="s">
        <v>1848</v>
      </c>
      <c r="AI189" s="496"/>
    </row>
    <row r="190" spans="1:35" s="207" customFormat="1" ht="51" customHeight="1">
      <c r="A190" s="245" t="s">
        <v>1163</v>
      </c>
      <c r="B190" s="213" t="s">
        <v>1164</v>
      </c>
      <c r="C190" s="420" t="s">
        <v>744</v>
      </c>
      <c r="D190" s="420" t="s">
        <v>38</v>
      </c>
      <c r="E190" s="225" t="s">
        <v>775</v>
      </c>
      <c r="F190" s="321"/>
      <c r="G190" s="321"/>
      <c r="H190" s="321"/>
      <c r="I190" s="419"/>
      <c r="J190" s="321"/>
      <c r="K190" s="321"/>
      <c r="L190" s="419"/>
      <c r="M190" s="454">
        <f t="shared" si="14"/>
        <v>0</v>
      </c>
      <c r="N190" s="321">
        <v>15000</v>
      </c>
      <c r="O190" s="321"/>
      <c r="P190" s="321"/>
      <c r="Q190" s="419"/>
      <c r="R190" s="321"/>
      <c r="S190" s="321"/>
      <c r="T190" s="419"/>
      <c r="U190" s="454">
        <f t="shared" si="12"/>
        <v>15000</v>
      </c>
      <c r="V190" s="321">
        <v>15000</v>
      </c>
      <c r="W190" s="321"/>
      <c r="X190" s="321"/>
      <c r="Y190" s="419"/>
      <c r="Z190" s="321"/>
      <c r="AA190" s="321"/>
      <c r="AB190" s="419"/>
      <c r="AC190" s="454">
        <f t="shared" si="11"/>
        <v>15000</v>
      </c>
      <c r="AD190" s="419">
        <f t="shared" si="13"/>
        <v>30000</v>
      </c>
      <c r="AE190" s="219" t="s">
        <v>1165</v>
      </c>
      <c r="AF190" s="204" t="s">
        <v>57</v>
      </c>
      <c r="AG190" s="205" t="s">
        <v>779</v>
      </c>
      <c r="AH190" s="195" t="s">
        <v>1844</v>
      </c>
      <c r="AI190" s="195" t="s">
        <v>1855</v>
      </c>
    </row>
    <row r="191" spans="1:35" s="207" customFormat="1" ht="51" customHeight="1">
      <c r="A191" s="245" t="s">
        <v>1166</v>
      </c>
      <c r="B191" s="247" t="s">
        <v>1167</v>
      </c>
      <c r="C191" s="420" t="s">
        <v>719</v>
      </c>
      <c r="D191" s="420" t="s">
        <v>38</v>
      </c>
      <c r="E191" s="225" t="s">
        <v>775</v>
      </c>
      <c r="F191" s="321"/>
      <c r="G191" s="321"/>
      <c r="H191" s="321"/>
      <c r="I191" s="419"/>
      <c r="J191" s="321"/>
      <c r="K191" s="321"/>
      <c r="L191" s="419"/>
      <c r="M191" s="454">
        <f t="shared" si="14"/>
        <v>0</v>
      </c>
      <c r="N191" s="321">
        <v>20000</v>
      </c>
      <c r="O191" s="321"/>
      <c r="P191" s="321"/>
      <c r="Q191" s="419"/>
      <c r="R191" s="321"/>
      <c r="S191" s="321"/>
      <c r="T191" s="419"/>
      <c r="U191" s="454">
        <f t="shared" si="12"/>
        <v>20000</v>
      </c>
      <c r="V191" s="321"/>
      <c r="W191" s="321"/>
      <c r="X191" s="321"/>
      <c r="Y191" s="419"/>
      <c r="Z191" s="321"/>
      <c r="AA191" s="321"/>
      <c r="AB191" s="419"/>
      <c r="AC191" s="454">
        <f t="shared" si="11"/>
        <v>0</v>
      </c>
      <c r="AD191" s="419">
        <f t="shared" si="13"/>
        <v>20000</v>
      </c>
      <c r="AE191" s="219" t="s">
        <v>2116</v>
      </c>
      <c r="AF191" s="322" t="s">
        <v>162</v>
      </c>
      <c r="AG191" s="205" t="s">
        <v>779</v>
      </c>
      <c r="AH191" s="195" t="s">
        <v>1842</v>
      </c>
      <c r="AI191" s="496"/>
    </row>
    <row r="192" spans="1:35" s="207" customFormat="1" ht="51" customHeight="1">
      <c r="A192" s="245" t="s">
        <v>1168</v>
      </c>
      <c r="B192" s="247" t="s">
        <v>1169</v>
      </c>
      <c r="C192" s="420" t="s">
        <v>719</v>
      </c>
      <c r="D192" s="420" t="s">
        <v>38</v>
      </c>
      <c r="E192" s="225" t="s">
        <v>775</v>
      </c>
      <c r="F192" s="321"/>
      <c r="G192" s="321"/>
      <c r="H192" s="321"/>
      <c r="I192" s="419"/>
      <c r="J192" s="321"/>
      <c r="K192" s="321"/>
      <c r="L192" s="419"/>
      <c r="M192" s="454">
        <f t="shared" si="14"/>
        <v>0</v>
      </c>
      <c r="N192" s="321"/>
      <c r="O192" s="321"/>
      <c r="P192" s="321"/>
      <c r="Q192" s="419"/>
      <c r="R192" s="321"/>
      <c r="S192" s="321"/>
      <c r="T192" s="419"/>
      <c r="U192" s="454">
        <f t="shared" si="12"/>
        <v>0</v>
      </c>
      <c r="V192" s="321">
        <v>15000</v>
      </c>
      <c r="W192" s="321"/>
      <c r="X192" s="321"/>
      <c r="Y192" s="419"/>
      <c r="Z192" s="321"/>
      <c r="AA192" s="321"/>
      <c r="AB192" s="419"/>
      <c r="AC192" s="454">
        <f t="shared" si="11"/>
        <v>15000</v>
      </c>
      <c r="AD192" s="419">
        <f t="shared" si="13"/>
        <v>15000</v>
      </c>
      <c r="AE192" s="219" t="s">
        <v>1170</v>
      </c>
      <c r="AF192" s="204" t="s">
        <v>217</v>
      </c>
      <c r="AG192" s="205" t="s">
        <v>779</v>
      </c>
      <c r="AH192" s="195"/>
      <c r="AI192" s="457"/>
    </row>
    <row r="193" spans="1:35" s="207" customFormat="1" ht="51" customHeight="1">
      <c r="A193" s="245" t="s">
        <v>1171</v>
      </c>
      <c r="B193" s="247" t="s">
        <v>1172</v>
      </c>
      <c r="C193" s="420" t="s">
        <v>719</v>
      </c>
      <c r="D193" s="420" t="s">
        <v>38</v>
      </c>
      <c r="E193" s="225" t="s">
        <v>753</v>
      </c>
      <c r="F193" s="321"/>
      <c r="G193" s="321"/>
      <c r="H193" s="321"/>
      <c r="I193" s="419"/>
      <c r="J193" s="321"/>
      <c r="K193" s="321"/>
      <c r="L193" s="419"/>
      <c r="M193" s="454">
        <f t="shared" si="14"/>
        <v>0</v>
      </c>
      <c r="N193" s="321"/>
      <c r="O193" s="321"/>
      <c r="P193" s="321"/>
      <c r="Q193" s="419"/>
      <c r="R193" s="321"/>
      <c r="S193" s="321"/>
      <c r="T193" s="419"/>
      <c r="U193" s="454">
        <f t="shared" si="12"/>
        <v>0</v>
      </c>
      <c r="V193" s="321">
        <v>13000</v>
      </c>
      <c r="W193" s="321"/>
      <c r="X193" s="321"/>
      <c r="Y193" s="419"/>
      <c r="Z193" s="321"/>
      <c r="AA193" s="321"/>
      <c r="AB193" s="419"/>
      <c r="AC193" s="454">
        <f t="shared" si="11"/>
        <v>13000</v>
      </c>
      <c r="AD193" s="419">
        <f t="shared" si="13"/>
        <v>13000</v>
      </c>
      <c r="AE193" s="219" t="s">
        <v>2117</v>
      </c>
      <c r="AF193" s="204" t="s">
        <v>217</v>
      </c>
      <c r="AG193" s="205" t="s">
        <v>754</v>
      </c>
      <c r="AH193" s="195" t="s">
        <v>1848</v>
      </c>
      <c r="AI193" s="195" t="s">
        <v>2035</v>
      </c>
    </row>
    <row r="194" spans="1:35" s="207" customFormat="1" ht="51" customHeight="1">
      <c r="A194" s="245" t="s">
        <v>1173</v>
      </c>
      <c r="B194" s="247" t="s">
        <v>2118</v>
      </c>
      <c r="C194" s="420" t="s">
        <v>730</v>
      </c>
      <c r="D194" s="420" t="s">
        <v>38</v>
      </c>
      <c r="E194" s="225" t="s">
        <v>753</v>
      </c>
      <c r="F194" s="321"/>
      <c r="G194" s="321"/>
      <c r="H194" s="321"/>
      <c r="I194" s="419"/>
      <c r="J194" s="321"/>
      <c r="K194" s="321"/>
      <c r="L194" s="419"/>
      <c r="M194" s="454">
        <f t="shared" si="14"/>
        <v>0</v>
      </c>
      <c r="N194" s="321">
        <v>1500</v>
      </c>
      <c r="O194" s="321"/>
      <c r="P194" s="321"/>
      <c r="Q194" s="419"/>
      <c r="R194" s="321"/>
      <c r="S194" s="321"/>
      <c r="T194" s="419"/>
      <c r="U194" s="454">
        <f t="shared" si="12"/>
        <v>1500</v>
      </c>
      <c r="V194" s="321"/>
      <c r="W194" s="321"/>
      <c r="X194" s="321"/>
      <c r="Y194" s="419"/>
      <c r="Z194" s="321"/>
      <c r="AA194" s="321"/>
      <c r="AB194" s="419"/>
      <c r="AC194" s="454">
        <f t="shared" si="11"/>
        <v>0</v>
      </c>
      <c r="AD194" s="419">
        <f t="shared" si="13"/>
        <v>1500</v>
      </c>
      <c r="AE194" s="219" t="s">
        <v>2119</v>
      </c>
      <c r="AF194" s="322" t="s">
        <v>162</v>
      </c>
      <c r="AG194" s="205" t="s">
        <v>754</v>
      </c>
      <c r="AH194" s="195" t="s">
        <v>1844</v>
      </c>
      <c r="AI194" s="195"/>
    </row>
    <row r="195" spans="1:35" s="207" customFormat="1" ht="51" customHeight="1">
      <c r="A195" s="245" t="s">
        <v>1174</v>
      </c>
      <c r="B195" s="247" t="s">
        <v>1175</v>
      </c>
      <c r="C195" s="420" t="s">
        <v>714</v>
      </c>
      <c r="D195" s="420" t="s">
        <v>38</v>
      </c>
      <c r="E195" s="221" t="s">
        <v>904</v>
      </c>
      <c r="F195" s="321"/>
      <c r="G195" s="321"/>
      <c r="H195" s="321"/>
      <c r="I195" s="419"/>
      <c r="J195" s="321"/>
      <c r="K195" s="321"/>
      <c r="L195" s="419"/>
      <c r="M195" s="454">
        <f t="shared" si="14"/>
        <v>0</v>
      </c>
      <c r="N195" s="321">
        <v>20000</v>
      </c>
      <c r="O195" s="321"/>
      <c r="P195" s="321"/>
      <c r="Q195" s="419"/>
      <c r="R195" s="321"/>
      <c r="S195" s="321"/>
      <c r="T195" s="419"/>
      <c r="U195" s="454">
        <f t="shared" si="12"/>
        <v>20000</v>
      </c>
      <c r="V195" s="321"/>
      <c r="W195" s="321"/>
      <c r="X195" s="321"/>
      <c r="Y195" s="419"/>
      <c r="Z195" s="321"/>
      <c r="AA195" s="321"/>
      <c r="AB195" s="419"/>
      <c r="AC195" s="454">
        <f t="shared" si="11"/>
        <v>0</v>
      </c>
      <c r="AD195" s="419">
        <f t="shared" si="13"/>
        <v>20000</v>
      </c>
      <c r="AE195" s="219" t="s">
        <v>1176</v>
      </c>
      <c r="AF195" s="322" t="s">
        <v>162</v>
      </c>
      <c r="AG195" s="205" t="s">
        <v>46</v>
      </c>
      <c r="AH195" s="195" t="s">
        <v>1848</v>
      </c>
      <c r="AI195" s="195" t="s">
        <v>1963</v>
      </c>
    </row>
    <row r="196" spans="1:35" s="207" customFormat="1" ht="51" customHeight="1">
      <c r="A196" s="245" t="s">
        <v>1177</v>
      </c>
      <c r="B196" s="247" t="s">
        <v>1178</v>
      </c>
      <c r="C196" s="420" t="s">
        <v>719</v>
      </c>
      <c r="D196" s="420" t="s">
        <v>38</v>
      </c>
      <c r="E196" s="221" t="s">
        <v>904</v>
      </c>
      <c r="F196" s="321">
        <v>22000</v>
      </c>
      <c r="G196" s="321"/>
      <c r="H196" s="321"/>
      <c r="I196" s="419"/>
      <c r="J196" s="321"/>
      <c r="K196" s="321"/>
      <c r="L196" s="419"/>
      <c r="M196" s="454">
        <f t="shared" si="14"/>
        <v>22000</v>
      </c>
      <c r="N196" s="321"/>
      <c r="O196" s="321"/>
      <c r="P196" s="321"/>
      <c r="Q196" s="419"/>
      <c r="R196" s="321"/>
      <c r="S196" s="321"/>
      <c r="T196" s="419"/>
      <c r="U196" s="454">
        <f t="shared" si="12"/>
        <v>0</v>
      </c>
      <c r="V196" s="321"/>
      <c r="W196" s="321"/>
      <c r="X196" s="321"/>
      <c r="Y196" s="419"/>
      <c r="Z196" s="321"/>
      <c r="AA196" s="321"/>
      <c r="AB196" s="419"/>
      <c r="AC196" s="454">
        <f t="shared" si="11"/>
        <v>0</v>
      </c>
      <c r="AD196" s="419">
        <f t="shared" si="13"/>
        <v>22000</v>
      </c>
      <c r="AE196" s="219" t="s">
        <v>2120</v>
      </c>
      <c r="AF196" s="204" t="s">
        <v>189</v>
      </c>
      <c r="AG196" s="205" t="s">
        <v>46</v>
      </c>
      <c r="AH196" s="195" t="s">
        <v>1842</v>
      </c>
      <c r="AI196" s="195"/>
    </row>
    <row r="197" spans="1:35" s="207" customFormat="1" ht="51" customHeight="1">
      <c r="A197" s="245" t="s">
        <v>1179</v>
      </c>
      <c r="B197" s="270" t="s">
        <v>1180</v>
      </c>
      <c r="C197" s="420" t="s">
        <v>719</v>
      </c>
      <c r="D197" s="420" t="s">
        <v>28</v>
      </c>
      <c r="E197" s="225" t="s">
        <v>811</v>
      </c>
      <c r="F197" s="321">
        <v>25000</v>
      </c>
      <c r="G197" s="321"/>
      <c r="H197" s="321"/>
      <c r="I197" s="419"/>
      <c r="J197" s="321"/>
      <c r="K197" s="321"/>
      <c r="L197" s="419"/>
      <c r="M197" s="454">
        <f t="shared" si="14"/>
        <v>25000</v>
      </c>
      <c r="N197" s="321"/>
      <c r="O197" s="321"/>
      <c r="P197" s="321"/>
      <c r="Q197" s="419"/>
      <c r="R197" s="321"/>
      <c r="S197" s="321"/>
      <c r="T197" s="419"/>
      <c r="U197" s="454">
        <f t="shared" si="12"/>
        <v>0</v>
      </c>
      <c r="V197" s="321"/>
      <c r="W197" s="321"/>
      <c r="X197" s="321"/>
      <c r="Y197" s="419"/>
      <c r="Z197" s="321"/>
      <c r="AA197" s="321"/>
      <c r="AB197" s="419"/>
      <c r="AC197" s="454">
        <f t="shared" si="11"/>
        <v>0</v>
      </c>
      <c r="AD197" s="419">
        <f t="shared" si="13"/>
        <v>25000</v>
      </c>
      <c r="AE197" s="271" t="s">
        <v>1181</v>
      </c>
      <c r="AF197" s="204" t="s">
        <v>189</v>
      </c>
      <c r="AG197" s="205" t="s">
        <v>812</v>
      </c>
      <c r="AH197" s="195" t="s">
        <v>1844</v>
      </c>
      <c r="AI197" s="195"/>
    </row>
    <row r="198" spans="1:35" s="207" customFormat="1" ht="51" customHeight="1">
      <c r="A198" s="245" t="s">
        <v>1182</v>
      </c>
      <c r="B198" s="247" t="s">
        <v>1183</v>
      </c>
      <c r="C198" s="420" t="s">
        <v>719</v>
      </c>
      <c r="D198" s="420" t="s">
        <v>28</v>
      </c>
      <c r="E198" s="225" t="s">
        <v>811</v>
      </c>
      <c r="F198" s="321">
        <v>16900</v>
      </c>
      <c r="G198" s="321"/>
      <c r="H198" s="321"/>
      <c r="I198" s="419"/>
      <c r="J198" s="321"/>
      <c r="K198" s="321"/>
      <c r="L198" s="419"/>
      <c r="M198" s="454">
        <f t="shared" si="14"/>
        <v>16900</v>
      </c>
      <c r="N198" s="321"/>
      <c r="O198" s="321"/>
      <c r="P198" s="321"/>
      <c r="Q198" s="419"/>
      <c r="R198" s="321"/>
      <c r="S198" s="321"/>
      <c r="T198" s="419"/>
      <c r="U198" s="454">
        <f t="shared" si="12"/>
        <v>0</v>
      </c>
      <c r="V198" s="321"/>
      <c r="W198" s="321"/>
      <c r="X198" s="321"/>
      <c r="Y198" s="419"/>
      <c r="Z198" s="321"/>
      <c r="AA198" s="321"/>
      <c r="AB198" s="419"/>
      <c r="AC198" s="454">
        <f t="shared" si="11"/>
        <v>0</v>
      </c>
      <c r="AD198" s="419">
        <f t="shared" si="13"/>
        <v>16900</v>
      </c>
      <c r="AE198" s="272" t="s">
        <v>1184</v>
      </c>
      <c r="AF198" s="204" t="s">
        <v>189</v>
      </c>
      <c r="AG198" s="205" t="s">
        <v>812</v>
      </c>
      <c r="AH198" s="195" t="s">
        <v>1844</v>
      </c>
      <c r="AI198" s="195"/>
    </row>
    <row r="199" spans="1:35" s="207" customFormat="1" ht="38.25">
      <c r="A199" s="245" t="s">
        <v>1185</v>
      </c>
      <c r="B199" s="452" t="s">
        <v>1186</v>
      </c>
      <c r="C199" s="420" t="s">
        <v>719</v>
      </c>
      <c r="D199" s="420" t="s">
        <v>38</v>
      </c>
      <c r="E199" s="225" t="s">
        <v>707</v>
      </c>
      <c r="F199" s="321"/>
      <c r="G199" s="321"/>
      <c r="H199" s="321"/>
      <c r="I199" s="419"/>
      <c r="J199" s="321"/>
      <c r="K199" s="321"/>
      <c r="L199" s="419"/>
      <c r="M199" s="454">
        <f t="shared" si="14"/>
        <v>0</v>
      </c>
      <c r="N199" s="321"/>
      <c r="O199" s="321"/>
      <c r="P199" s="321"/>
      <c r="Q199" s="419"/>
      <c r="R199" s="321"/>
      <c r="S199" s="321"/>
      <c r="T199" s="419"/>
      <c r="U199" s="454">
        <f t="shared" si="12"/>
        <v>0</v>
      </c>
      <c r="V199" s="321">
        <v>4450</v>
      </c>
      <c r="W199" s="321"/>
      <c r="X199" s="321"/>
      <c r="Y199" s="419"/>
      <c r="Z199" s="321"/>
      <c r="AA199" s="321"/>
      <c r="AB199" s="419"/>
      <c r="AC199" s="454">
        <f t="shared" si="11"/>
        <v>4450</v>
      </c>
      <c r="AD199" s="419">
        <f t="shared" si="13"/>
        <v>4450</v>
      </c>
      <c r="AE199" s="219" t="s">
        <v>1187</v>
      </c>
      <c r="AF199" s="204" t="s">
        <v>217</v>
      </c>
      <c r="AG199" s="205" t="s">
        <v>709</v>
      </c>
      <c r="AH199" s="212" t="s">
        <v>1844</v>
      </c>
      <c r="AI199" s="215"/>
    </row>
    <row r="200" spans="1:35" s="207" customFormat="1" ht="51" customHeight="1">
      <c r="A200" s="245" t="s">
        <v>1188</v>
      </c>
      <c r="B200" s="247" t="s">
        <v>1189</v>
      </c>
      <c r="C200" s="420" t="s">
        <v>711</v>
      </c>
      <c r="D200" s="420" t="s">
        <v>38</v>
      </c>
      <c r="E200" s="225" t="s">
        <v>684</v>
      </c>
      <c r="F200" s="321"/>
      <c r="G200" s="321"/>
      <c r="H200" s="321"/>
      <c r="I200" s="419"/>
      <c r="J200" s="321"/>
      <c r="K200" s="321"/>
      <c r="L200" s="419"/>
      <c r="M200" s="454">
        <f t="shared" si="14"/>
        <v>0</v>
      </c>
      <c r="N200" s="321"/>
      <c r="O200" s="321"/>
      <c r="P200" s="321"/>
      <c r="Q200" s="419"/>
      <c r="R200" s="321"/>
      <c r="S200" s="321"/>
      <c r="T200" s="419"/>
      <c r="U200" s="454">
        <f t="shared" si="12"/>
        <v>0</v>
      </c>
      <c r="V200" s="321">
        <v>12000</v>
      </c>
      <c r="W200" s="321"/>
      <c r="X200" s="321"/>
      <c r="Y200" s="419"/>
      <c r="Z200" s="321"/>
      <c r="AA200" s="321"/>
      <c r="AB200" s="419"/>
      <c r="AC200" s="454">
        <f t="shared" si="11"/>
        <v>12000</v>
      </c>
      <c r="AD200" s="419">
        <f t="shared" si="13"/>
        <v>12000</v>
      </c>
      <c r="AE200" s="219" t="s">
        <v>1190</v>
      </c>
      <c r="AF200" s="204" t="s">
        <v>217</v>
      </c>
      <c r="AG200" s="205" t="s">
        <v>685</v>
      </c>
      <c r="AH200" s="195" t="s">
        <v>1842</v>
      </c>
      <c r="AI200" s="195" t="s">
        <v>1964</v>
      </c>
    </row>
    <row r="201" spans="1:35" s="207" customFormat="1" ht="51" customHeight="1">
      <c r="A201" s="245" t="s">
        <v>1191</v>
      </c>
      <c r="B201" s="270" t="s">
        <v>1192</v>
      </c>
      <c r="C201" s="420" t="s">
        <v>747</v>
      </c>
      <c r="D201" s="420" t="s">
        <v>38</v>
      </c>
      <c r="E201" s="225" t="s">
        <v>684</v>
      </c>
      <c r="F201" s="321"/>
      <c r="G201" s="321"/>
      <c r="H201" s="321"/>
      <c r="I201" s="419"/>
      <c r="J201" s="321"/>
      <c r="K201" s="321"/>
      <c r="L201" s="419"/>
      <c r="M201" s="454">
        <f t="shared" si="14"/>
        <v>0</v>
      </c>
      <c r="N201" s="321">
        <v>18000</v>
      </c>
      <c r="O201" s="321"/>
      <c r="P201" s="321"/>
      <c r="Q201" s="419"/>
      <c r="R201" s="321"/>
      <c r="S201" s="321"/>
      <c r="T201" s="419"/>
      <c r="U201" s="454">
        <f t="shared" si="12"/>
        <v>18000</v>
      </c>
      <c r="V201" s="321"/>
      <c r="W201" s="321"/>
      <c r="X201" s="321"/>
      <c r="Y201" s="419"/>
      <c r="Z201" s="321"/>
      <c r="AA201" s="321"/>
      <c r="AB201" s="419"/>
      <c r="AC201" s="454">
        <f t="shared" si="11"/>
        <v>0</v>
      </c>
      <c r="AD201" s="419">
        <f t="shared" si="13"/>
        <v>18000</v>
      </c>
      <c r="AE201" s="219" t="s">
        <v>1193</v>
      </c>
      <c r="AF201" s="204" t="s">
        <v>162</v>
      </c>
      <c r="AG201" s="205" t="s">
        <v>685</v>
      </c>
      <c r="AH201" s="195" t="s">
        <v>1842</v>
      </c>
      <c r="AI201" s="195" t="s">
        <v>1964</v>
      </c>
    </row>
    <row r="202" spans="1:35" s="207" customFormat="1" ht="51" customHeight="1">
      <c r="A202" s="245" t="s">
        <v>1194</v>
      </c>
      <c r="B202" s="247" t="s">
        <v>1195</v>
      </c>
      <c r="C202" s="420" t="s">
        <v>730</v>
      </c>
      <c r="D202" s="420" t="s">
        <v>38</v>
      </c>
      <c r="E202" s="225" t="s">
        <v>684</v>
      </c>
      <c r="F202" s="321"/>
      <c r="G202" s="321"/>
      <c r="H202" s="321"/>
      <c r="I202" s="419"/>
      <c r="J202" s="321"/>
      <c r="K202" s="321"/>
      <c r="L202" s="419"/>
      <c r="M202" s="454">
        <f t="shared" si="14"/>
        <v>0</v>
      </c>
      <c r="N202" s="321"/>
      <c r="O202" s="321"/>
      <c r="P202" s="321"/>
      <c r="Q202" s="419"/>
      <c r="R202" s="321"/>
      <c r="S202" s="321"/>
      <c r="T202" s="419"/>
      <c r="U202" s="454">
        <f t="shared" si="12"/>
        <v>0</v>
      </c>
      <c r="V202" s="321">
        <v>5000</v>
      </c>
      <c r="W202" s="321"/>
      <c r="X202" s="321"/>
      <c r="Y202" s="419"/>
      <c r="Z202" s="321"/>
      <c r="AA202" s="321"/>
      <c r="AB202" s="419"/>
      <c r="AC202" s="454">
        <f t="shared" si="11"/>
        <v>5000</v>
      </c>
      <c r="AD202" s="419">
        <f t="shared" si="13"/>
        <v>5000</v>
      </c>
      <c r="AE202" s="219" t="s">
        <v>1196</v>
      </c>
      <c r="AF202" s="204" t="s">
        <v>217</v>
      </c>
      <c r="AG202" s="205" t="s">
        <v>685</v>
      </c>
      <c r="AH202" s="212" t="s">
        <v>1844</v>
      </c>
      <c r="AI202" s="195"/>
    </row>
    <row r="203" spans="1:35" s="207" customFormat="1" ht="51" customHeight="1">
      <c r="A203" s="245" t="s">
        <v>1197</v>
      </c>
      <c r="B203" s="213" t="s">
        <v>1198</v>
      </c>
      <c r="C203" s="420" t="s">
        <v>719</v>
      </c>
      <c r="D203" s="420" t="s">
        <v>38</v>
      </c>
      <c r="E203" s="225" t="s">
        <v>1003</v>
      </c>
      <c r="F203" s="321">
        <v>2000</v>
      </c>
      <c r="G203" s="321"/>
      <c r="H203" s="321"/>
      <c r="I203" s="419"/>
      <c r="J203" s="321"/>
      <c r="K203" s="321"/>
      <c r="L203" s="419"/>
      <c r="M203" s="454">
        <f t="shared" si="14"/>
        <v>2000</v>
      </c>
      <c r="N203" s="321"/>
      <c r="O203" s="321"/>
      <c r="P203" s="321"/>
      <c r="Q203" s="419"/>
      <c r="R203" s="321"/>
      <c r="S203" s="321"/>
      <c r="T203" s="419"/>
      <c r="U203" s="454">
        <f t="shared" si="12"/>
        <v>0</v>
      </c>
      <c r="V203" s="321"/>
      <c r="W203" s="321"/>
      <c r="X203" s="321"/>
      <c r="Y203" s="419"/>
      <c r="Z203" s="321"/>
      <c r="AA203" s="321"/>
      <c r="AB203" s="419"/>
      <c r="AC203" s="454">
        <f t="shared" si="11"/>
        <v>0</v>
      </c>
      <c r="AD203" s="419">
        <f t="shared" si="13"/>
        <v>2000</v>
      </c>
      <c r="AE203" s="213" t="s">
        <v>1199</v>
      </c>
      <c r="AF203" s="204" t="s">
        <v>189</v>
      </c>
      <c r="AG203" s="205" t="s">
        <v>1005</v>
      </c>
      <c r="AH203" s="195" t="s">
        <v>1848</v>
      </c>
      <c r="AI203" s="195" t="s">
        <v>2121</v>
      </c>
    </row>
    <row r="204" spans="1:35" s="207" customFormat="1" ht="51" customHeight="1">
      <c r="A204" s="245" t="s">
        <v>1200</v>
      </c>
      <c r="B204" s="213" t="s">
        <v>1201</v>
      </c>
      <c r="C204" s="420" t="s">
        <v>719</v>
      </c>
      <c r="D204" s="420" t="s">
        <v>38</v>
      </c>
      <c r="E204" s="225" t="s">
        <v>1003</v>
      </c>
      <c r="F204" s="321"/>
      <c r="G204" s="321"/>
      <c r="H204" s="321"/>
      <c r="I204" s="419"/>
      <c r="J204" s="321"/>
      <c r="K204" s="321"/>
      <c r="L204" s="419"/>
      <c r="M204" s="454">
        <f t="shared" si="14"/>
        <v>0</v>
      </c>
      <c r="N204" s="321">
        <v>5600</v>
      </c>
      <c r="O204" s="321"/>
      <c r="P204" s="321"/>
      <c r="Q204" s="419"/>
      <c r="R204" s="321"/>
      <c r="S204" s="321"/>
      <c r="T204" s="419"/>
      <c r="U204" s="454">
        <f t="shared" si="12"/>
        <v>5600</v>
      </c>
      <c r="V204" s="321"/>
      <c r="W204" s="321"/>
      <c r="X204" s="321"/>
      <c r="Y204" s="419"/>
      <c r="Z204" s="321"/>
      <c r="AA204" s="321"/>
      <c r="AB204" s="419"/>
      <c r="AC204" s="454">
        <f t="shared" si="11"/>
        <v>0</v>
      </c>
      <c r="AD204" s="419">
        <f t="shared" si="13"/>
        <v>5600</v>
      </c>
      <c r="AE204" s="273" t="s">
        <v>1202</v>
      </c>
      <c r="AF204" s="204" t="s">
        <v>162</v>
      </c>
      <c r="AG204" s="205" t="s">
        <v>1005</v>
      </c>
      <c r="AH204" s="195" t="s">
        <v>1848</v>
      </c>
      <c r="AI204" s="195" t="s">
        <v>1965</v>
      </c>
    </row>
    <row r="205" spans="1:35" s="207" customFormat="1" ht="51" customHeight="1">
      <c r="A205" s="245" t="s">
        <v>1203</v>
      </c>
      <c r="B205" s="213" t="s">
        <v>1204</v>
      </c>
      <c r="C205" s="420" t="s">
        <v>730</v>
      </c>
      <c r="D205" s="420" t="s">
        <v>38</v>
      </c>
      <c r="E205" s="225" t="s">
        <v>1003</v>
      </c>
      <c r="F205" s="321"/>
      <c r="G205" s="321"/>
      <c r="H205" s="321"/>
      <c r="I205" s="419"/>
      <c r="J205" s="321"/>
      <c r="K205" s="321"/>
      <c r="L205" s="419"/>
      <c r="M205" s="454">
        <f t="shared" si="14"/>
        <v>0</v>
      </c>
      <c r="N205" s="321"/>
      <c r="O205" s="321"/>
      <c r="P205" s="321"/>
      <c r="Q205" s="419"/>
      <c r="R205" s="321"/>
      <c r="S205" s="321"/>
      <c r="T205" s="419"/>
      <c r="U205" s="454">
        <f t="shared" si="12"/>
        <v>0</v>
      </c>
      <c r="V205" s="321">
        <v>5800</v>
      </c>
      <c r="W205" s="321"/>
      <c r="X205" s="321"/>
      <c r="Y205" s="419"/>
      <c r="Z205" s="321"/>
      <c r="AA205" s="321"/>
      <c r="AB205" s="419"/>
      <c r="AC205" s="454">
        <f t="shared" si="11"/>
        <v>5800</v>
      </c>
      <c r="AD205" s="419">
        <f t="shared" si="13"/>
        <v>5800</v>
      </c>
      <c r="AE205" s="273" t="s">
        <v>1205</v>
      </c>
      <c r="AF205" s="204" t="s">
        <v>217</v>
      </c>
      <c r="AG205" s="205" t="s">
        <v>1005</v>
      </c>
      <c r="AH205" s="195" t="s">
        <v>1842</v>
      </c>
      <c r="AI205" s="195" t="s">
        <v>1966</v>
      </c>
    </row>
    <row r="206" spans="1:35" s="207" customFormat="1" ht="51" customHeight="1">
      <c r="A206" s="245" t="s">
        <v>1206</v>
      </c>
      <c r="B206" s="213" t="s">
        <v>2122</v>
      </c>
      <c r="C206" s="420" t="s">
        <v>706</v>
      </c>
      <c r="D206" s="420" t="s">
        <v>38</v>
      </c>
      <c r="E206" s="225" t="s">
        <v>1003</v>
      </c>
      <c r="F206" s="321"/>
      <c r="G206" s="321"/>
      <c r="H206" s="321"/>
      <c r="I206" s="419"/>
      <c r="J206" s="321"/>
      <c r="K206" s="321"/>
      <c r="L206" s="419"/>
      <c r="M206" s="454">
        <f t="shared" si="14"/>
        <v>0</v>
      </c>
      <c r="N206" s="321">
        <v>1400</v>
      </c>
      <c r="O206" s="321"/>
      <c r="P206" s="321"/>
      <c r="Q206" s="419"/>
      <c r="R206" s="321"/>
      <c r="S206" s="321"/>
      <c r="T206" s="419"/>
      <c r="U206" s="454">
        <f t="shared" si="12"/>
        <v>1400</v>
      </c>
      <c r="V206" s="321"/>
      <c r="W206" s="321"/>
      <c r="X206" s="321"/>
      <c r="Y206" s="419"/>
      <c r="Z206" s="321"/>
      <c r="AA206" s="321"/>
      <c r="AB206" s="419"/>
      <c r="AC206" s="454">
        <f t="shared" si="11"/>
        <v>0</v>
      </c>
      <c r="AD206" s="419">
        <f t="shared" si="13"/>
        <v>1400</v>
      </c>
      <c r="AE206" s="273" t="s">
        <v>2123</v>
      </c>
      <c r="AF206" s="204" t="s">
        <v>162</v>
      </c>
      <c r="AG206" s="205" t="s">
        <v>1005</v>
      </c>
      <c r="AH206" s="195" t="s">
        <v>1848</v>
      </c>
      <c r="AI206" s="195" t="s">
        <v>1967</v>
      </c>
    </row>
    <row r="207" spans="1:35" s="207" customFormat="1" ht="51" customHeight="1">
      <c r="A207" s="245" t="s">
        <v>1207</v>
      </c>
      <c r="B207" s="247" t="s">
        <v>2124</v>
      </c>
      <c r="C207" s="420" t="s">
        <v>719</v>
      </c>
      <c r="D207" s="420" t="s">
        <v>38</v>
      </c>
      <c r="E207" s="225" t="s">
        <v>1003</v>
      </c>
      <c r="F207" s="321"/>
      <c r="G207" s="321"/>
      <c r="H207" s="321"/>
      <c r="I207" s="419"/>
      <c r="J207" s="321"/>
      <c r="K207" s="321"/>
      <c r="L207" s="419"/>
      <c r="M207" s="454">
        <f t="shared" si="14"/>
        <v>0</v>
      </c>
      <c r="N207" s="321"/>
      <c r="O207" s="321"/>
      <c r="P207" s="321"/>
      <c r="Q207" s="419"/>
      <c r="R207" s="321"/>
      <c r="S207" s="321"/>
      <c r="T207" s="419"/>
      <c r="U207" s="454">
        <f t="shared" si="12"/>
        <v>0</v>
      </c>
      <c r="V207" s="321">
        <v>23500</v>
      </c>
      <c r="W207" s="321"/>
      <c r="X207" s="321"/>
      <c r="Y207" s="419"/>
      <c r="Z207" s="321"/>
      <c r="AA207" s="321"/>
      <c r="AB207" s="419"/>
      <c r="AC207" s="454">
        <f t="shared" si="11"/>
        <v>23500</v>
      </c>
      <c r="AD207" s="419">
        <f t="shared" si="13"/>
        <v>23500</v>
      </c>
      <c r="AE207" s="272" t="s">
        <v>1208</v>
      </c>
      <c r="AF207" s="204" t="s">
        <v>217</v>
      </c>
      <c r="AG207" s="205" t="s">
        <v>1005</v>
      </c>
      <c r="AH207" s="195"/>
      <c r="AI207" s="420"/>
    </row>
    <row r="208" spans="1:35" s="207" customFormat="1" ht="51" customHeight="1">
      <c r="A208" s="245" t="s">
        <v>1209</v>
      </c>
      <c r="B208" s="247" t="s">
        <v>1210</v>
      </c>
      <c r="C208" s="420" t="s">
        <v>711</v>
      </c>
      <c r="D208" s="420" t="s">
        <v>28</v>
      </c>
      <c r="E208" s="225" t="s">
        <v>735</v>
      </c>
      <c r="F208" s="321">
        <v>8278</v>
      </c>
      <c r="G208" s="321"/>
      <c r="H208" s="321"/>
      <c r="I208" s="419"/>
      <c r="J208" s="321"/>
      <c r="K208" s="321"/>
      <c r="L208" s="419"/>
      <c r="M208" s="454">
        <f t="shared" si="14"/>
        <v>8278</v>
      </c>
      <c r="N208" s="321"/>
      <c r="O208" s="321"/>
      <c r="P208" s="321"/>
      <c r="Q208" s="419"/>
      <c r="R208" s="321"/>
      <c r="S208" s="321"/>
      <c r="T208" s="419"/>
      <c r="U208" s="454">
        <f t="shared" si="12"/>
        <v>0</v>
      </c>
      <c r="V208" s="321"/>
      <c r="W208" s="321"/>
      <c r="X208" s="321"/>
      <c r="Y208" s="419"/>
      <c r="Z208" s="321"/>
      <c r="AA208" s="321"/>
      <c r="AB208" s="419"/>
      <c r="AC208" s="454">
        <f t="shared" si="11"/>
        <v>0</v>
      </c>
      <c r="AD208" s="419">
        <f t="shared" si="13"/>
        <v>8278</v>
      </c>
      <c r="AE208" s="219" t="s">
        <v>1211</v>
      </c>
      <c r="AF208" s="204" t="s">
        <v>189</v>
      </c>
      <c r="AG208" s="205" t="s">
        <v>736</v>
      </c>
      <c r="AH208" s="195" t="s">
        <v>1842</v>
      </c>
      <c r="AI208" s="195" t="s">
        <v>1968</v>
      </c>
    </row>
    <row r="209" spans="1:35" s="207" customFormat="1" ht="51" customHeight="1">
      <c r="A209" s="245" t="s">
        <v>1212</v>
      </c>
      <c r="B209" s="452" t="s">
        <v>1213</v>
      </c>
      <c r="C209" s="420" t="s">
        <v>706</v>
      </c>
      <c r="D209" s="420" t="s">
        <v>38</v>
      </c>
      <c r="E209" s="225" t="s">
        <v>700</v>
      </c>
      <c r="F209" s="321"/>
      <c r="G209" s="321"/>
      <c r="H209" s="321"/>
      <c r="I209" s="419"/>
      <c r="J209" s="321"/>
      <c r="K209" s="321"/>
      <c r="L209" s="419"/>
      <c r="M209" s="454">
        <f t="shared" si="14"/>
        <v>0</v>
      </c>
      <c r="N209" s="321"/>
      <c r="O209" s="321"/>
      <c r="P209" s="321"/>
      <c r="Q209" s="419"/>
      <c r="R209" s="321"/>
      <c r="S209" s="321"/>
      <c r="T209" s="419"/>
      <c r="U209" s="454">
        <f t="shared" si="12"/>
        <v>0</v>
      </c>
      <c r="V209" s="321">
        <v>30000</v>
      </c>
      <c r="W209" s="321"/>
      <c r="X209" s="321"/>
      <c r="Y209" s="419"/>
      <c r="Z209" s="321"/>
      <c r="AA209" s="321"/>
      <c r="AB209" s="419"/>
      <c r="AC209" s="454">
        <f t="shared" si="11"/>
        <v>30000</v>
      </c>
      <c r="AD209" s="419">
        <f t="shared" si="13"/>
        <v>30000</v>
      </c>
      <c r="AE209" s="219" t="s">
        <v>1214</v>
      </c>
      <c r="AF209" s="204" t="s">
        <v>217</v>
      </c>
      <c r="AG209" s="205" t="s">
        <v>702</v>
      </c>
      <c r="AH209" s="195" t="s">
        <v>1842</v>
      </c>
      <c r="AI209" s="195" t="s">
        <v>1969</v>
      </c>
    </row>
    <row r="210" spans="1:35" s="207" customFormat="1" ht="51" customHeight="1">
      <c r="A210" s="245" t="s">
        <v>1215</v>
      </c>
      <c r="B210" s="213" t="s">
        <v>1216</v>
      </c>
      <c r="C210" s="420" t="s">
        <v>714</v>
      </c>
      <c r="D210" s="420" t="s">
        <v>38</v>
      </c>
      <c r="E210" s="225" t="s">
        <v>835</v>
      </c>
      <c r="F210" s="321"/>
      <c r="G210" s="321"/>
      <c r="H210" s="321"/>
      <c r="I210" s="419"/>
      <c r="J210" s="321"/>
      <c r="K210" s="321"/>
      <c r="L210" s="419"/>
      <c r="M210" s="454">
        <f t="shared" si="14"/>
        <v>0</v>
      </c>
      <c r="N210" s="321">
        <v>20000</v>
      </c>
      <c r="O210" s="321"/>
      <c r="P210" s="321"/>
      <c r="Q210" s="419"/>
      <c r="R210" s="321"/>
      <c r="S210" s="321"/>
      <c r="T210" s="419"/>
      <c r="U210" s="454">
        <f t="shared" si="12"/>
        <v>20000</v>
      </c>
      <c r="V210" s="321"/>
      <c r="W210" s="321"/>
      <c r="X210" s="321"/>
      <c r="Y210" s="419"/>
      <c r="Z210" s="321"/>
      <c r="AA210" s="321"/>
      <c r="AB210" s="419"/>
      <c r="AC210" s="454">
        <f t="shared" si="11"/>
        <v>0</v>
      </c>
      <c r="AD210" s="419">
        <f t="shared" si="13"/>
        <v>20000</v>
      </c>
      <c r="AE210" s="213" t="s">
        <v>1217</v>
      </c>
      <c r="AF210" s="204" t="s">
        <v>162</v>
      </c>
      <c r="AG210" s="205" t="s">
        <v>836</v>
      </c>
      <c r="AH210" s="195" t="s">
        <v>1848</v>
      </c>
      <c r="AI210" s="195"/>
    </row>
    <row r="211" spans="1:35" s="207" customFormat="1" ht="51" customHeight="1">
      <c r="A211" s="245" t="s">
        <v>1218</v>
      </c>
      <c r="B211" s="213" t="s">
        <v>1219</v>
      </c>
      <c r="C211" s="420" t="s">
        <v>714</v>
      </c>
      <c r="D211" s="420" t="s">
        <v>38</v>
      </c>
      <c r="E211" s="225" t="s">
        <v>835</v>
      </c>
      <c r="F211" s="321"/>
      <c r="G211" s="321"/>
      <c r="H211" s="321"/>
      <c r="I211" s="419"/>
      <c r="J211" s="321"/>
      <c r="K211" s="321"/>
      <c r="L211" s="419"/>
      <c r="M211" s="454">
        <f t="shared" si="14"/>
        <v>0</v>
      </c>
      <c r="N211" s="419">
        <v>6500</v>
      </c>
      <c r="O211" s="321"/>
      <c r="P211" s="321"/>
      <c r="Q211" s="419"/>
      <c r="R211" s="321"/>
      <c r="S211" s="321"/>
      <c r="T211" s="419"/>
      <c r="U211" s="454">
        <f t="shared" si="12"/>
        <v>6500</v>
      </c>
      <c r="V211" s="321"/>
      <c r="W211" s="321"/>
      <c r="X211" s="321"/>
      <c r="Y211" s="419"/>
      <c r="Z211" s="321"/>
      <c r="AA211" s="321"/>
      <c r="AB211" s="419"/>
      <c r="AC211" s="454">
        <f t="shared" si="11"/>
        <v>0</v>
      </c>
      <c r="AD211" s="419">
        <f t="shared" si="13"/>
        <v>6500</v>
      </c>
      <c r="AE211" s="273" t="s">
        <v>1220</v>
      </c>
      <c r="AF211" s="204" t="s">
        <v>162</v>
      </c>
      <c r="AG211" s="205" t="s">
        <v>836</v>
      </c>
      <c r="AH211" s="195" t="s">
        <v>1844</v>
      </c>
      <c r="AI211" s="195"/>
    </row>
    <row r="212" spans="1:35" s="207" customFormat="1" ht="51" customHeight="1">
      <c r="A212" s="245" t="s">
        <v>1221</v>
      </c>
      <c r="B212" s="213" t="s">
        <v>1222</v>
      </c>
      <c r="C212" s="420" t="s">
        <v>714</v>
      </c>
      <c r="D212" s="420" t="s">
        <v>38</v>
      </c>
      <c r="E212" s="225" t="s">
        <v>835</v>
      </c>
      <c r="F212" s="321"/>
      <c r="G212" s="321"/>
      <c r="H212" s="321"/>
      <c r="I212" s="419"/>
      <c r="J212" s="321"/>
      <c r="K212" s="321"/>
      <c r="L212" s="419"/>
      <c r="M212" s="454">
        <f t="shared" si="14"/>
        <v>0</v>
      </c>
      <c r="N212" s="419">
        <v>6000</v>
      </c>
      <c r="O212" s="321"/>
      <c r="P212" s="321"/>
      <c r="Q212" s="419"/>
      <c r="R212" s="321"/>
      <c r="S212" s="321"/>
      <c r="T212" s="419"/>
      <c r="U212" s="454">
        <f t="shared" si="12"/>
        <v>6000</v>
      </c>
      <c r="V212" s="321"/>
      <c r="W212" s="321"/>
      <c r="X212" s="321"/>
      <c r="Y212" s="419"/>
      <c r="Z212" s="321"/>
      <c r="AA212" s="321"/>
      <c r="AB212" s="419"/>
      <c r="AC212" s="454">
        <f t="shared" si="11"/>
        <v>0</v>
      </c>
      <c r="AD212" s="419">
        <f t="shared" si="13"/>
        <v>6000</v>
      </c>
      <c r="AE212" s="273" t="s">
        <v>1223</v>
      </c>
      <c r="AF212" s="204" t="s">
        <v>162</v>
      </c>
      <c r="AG212" s="205" t="s">
        <v>836</v>
      </c>
      <c r="AH212" s="195" t="s">
        <v>1844</v>
      </c>
      <c r="AI212" s="195"/>
    </row>
    <row r="213" spans="1:35" s="207" customFormat="1" ht="51" customHeight="1">
      <c r="A213" s="245" t="s">
        <v>1224</v>
      </c>
      <c r="B213" s="213" t="s">
        <v>1225</v>
      </c>
      <c r="C213" s="420" t="s">
        <v>714</v>
      </c>
      <c r="D213" s="420" t="s">
        <v>0</v>
      </c>
      <c r="E213" s="225" t="s">
        <v>835</v>
      </c>
      <c r="F213" s="321"/>
      <c r="G213" s="321"/>
      <c r="H213" s="321"/>
      <c r="I213" s="419"/>
      <c r="J213" s="321"/>
      <c r="K213" s="321"/>
      <c r="L213" s="419"/>
      <c r="M213" s="454">
        <f t="shared" si="14"/>
        <v>0</v>
      </c>
      <c r="N213" s="419"/>
      <c r="O213" s="321"/>
      <c r="P213" s="321"/>
      <c r="Q213" s="419"/>
      <c r="R213" s="321"/>
      <c r="S213" s="321"/>
      <c r="T213" s="419"/>
      <c r="U213" s="454">
        <f t="shared" si="12"/>
        <v>0</v>
      </c>
      <c r="V213" s="321">
        <v>42000</v>
      </c>
      <c r="W213" s="321"/>
      <c r="X213" s="321"/>
      <c r="Y213" s="419"/>
      <c r="Z213" s="321"/>
      <c r="AA213" s="321"/>
      <c r="AB213" s="419"/>
      <c r="AC213" s="454">
        <f t="shared" si="11"/>
        <v>42000</v>
      </c>
      <c r="AD213" s="419">
        <f t="shared" si="13"/>
        <v>42000</v>
      </c>
      <c r="AE213" s="273" t="s">
        <v>1226</v>
      </c>
      <c r="AF213" s="204" t="s">
        <v>217</v>
      </c>
      <c r="AG213" s="205" t="s">
        <v>836</v>
      </c>
      <c r="AH213" s="195"/>
      <c r="AI213" s="195"/>
    </row>
    <row r="214" spans="1:35" s="207" customFormat="1" ht="51" customHeight="1">
      <c r="A214" s="245" t="s">
        <v>1227</v>
      </c>
      <c r="B214" s="213" t="s">
        <v>1228</v>
      </c>
      <c r="C214" s="420" t="s">
        <v>714</v>
      </c>
      <c r="D214" s="420" t="s">
        <v>38</v>
      </c>
      <c r="E214" s="225" t="s">
        <v>835</v>
      </c>
      <c r="F214" s="321"/>
      <c r="G214" s="321"/>
      <c r="H214" s="321"/>
      <c r="I214" s="419"/>
      <c r="J214" s="321"/>
      <c r="K214" s="321"/>
      <c r="L214" s="419"/>
      <c r="M214" s="454">
        <f t="shared" si="14"/>
        <v>0</v>
      </c>
      <c r="N214" s="419"/>
      <c r="O214" s="321"/>
      <c r="P214" s="321"/>
      <c r="Q214" s="419"/>
      <c r="R214" s="321"/>
      <c r="S214" s="321"/>
      <c r="T214" s="419"/>
      <c r="U214" s="454">
        <f t="shared" si="12"/>
        <v>0</v>
      </c>
      <c r="V214" s="321">
        <v>100000</v>
      </c>
      <c r="W214" s="321"/>
      <c r="X214" s="321"/>
      <c r="Y214" s="419"/>
      <c r="Z214" s="321"/>
      <c r="AA214" s="321"/>
      <c r="AB214" s="419"/>
      <c r="AC214" s="454">
        <f t="shared" si="11"/>
        <v>100000</v>
      </c>
      <c r="AD214" s="419">
        <f t="shared" si="13"/>
        <v>100000</v>
      </c>
      <c r="AE214" s="273" t="s">
        <v>1229</v>
      </c>
      <c r="AF214" s="204" t="s">
        <v>217</v>
      </c>
      <c r="AG214" s="205" t="s">
        <v>836</v>
      </c>
      <c r="AH214" s="195"/>
      <c r="AI214" s="195"/>
    </row>
    <row r="215" spans="1:35" s="207" customFormat="1" ht="51" customHeight="1">
      <c r="A215" s="245" t="s">
        <v>1230</v>
      </c>
      <c r="B215" s="213" t="s">
        <v>1231</v>
      </c>
      <c r="C215" s="420" t="s">
        <v>714</v>
      </c>
      <c r="D215" s="420" t="s">
        <v>0</v>
      </c>
      <c r="E215" s="225" t="s">
        <v>835</v>
      </c>
      <c r="F215" s="321"/>
      <c r="G215" s="321"/>
      <c r="H215" s="321"/>
      <c r="I215" s="419"/>
      <c r="J215" s="321"/>
      <c r="K215" s="321"/>
      <c r="L215" s="419"/>
      <c r="M215" s="454">
        <f t="shared" si="14"/>
        <v>0</v>
      </c>
      <c r="N215" s="419"/>
      <c r="O215" s="321"/>
      <c r="P215" s="321"/>
      <c r="Q215" s="419"/>
      <c r="R215" s="321"/>
      <c r="S215" s="321"/>
      <c r="T215" s="419"/>
      <c r="U215" s="454">
        <f t="shared" si="12"/>
        <v>0</v>
      </c>
      <c r="V215" s="321">
        <v>120000</v>
      </c>
      <c r="W215" s="321"/>
      <c r="X215" s="321"/>
      <c r="Y215" s="419"/>
      <c r="Z215" s="321"/>
      <c r="AA215" s="321"/>
      <c r="AB215" s="419"/>
      <c r="AC215" s="454">
        <f t="shared" si="11"/>
        <v>120000</v>
      </c>
      <c r="AD215" s="419">
        <f t="shared" si="13"/>
        <v>120000</v>
      </c>
      <c r="AE215" s="273" t="s">
        <v>1232</v>
      </c>
      <c r="AF215" s="204" t="s">
        <v>217</v>
      </c>
      <c r="AG215" s="205" t="s">
        <v>836</v>
      </c>
      <c r="AH215" s="195"/>
      <c r="AI215" s="195"/>
    </row>
    <row r="216" spans="1:35" s="207" customFormat="1" ht="51" customHeight="1">
      <c r="A216" s="245" t="s">
        <v>1233</v>
      </c>
      <c r="B216" s="213" t="s">
        <v>1234</v>
      </c>
      <c r="C216" s="420" t="s">
        <v>714</v>
      </c>
      <c r="D216" s="420" t="s">
        <v>38</v>
      </c>
      <c r="E216" s="225" t="s">
        <v>835</v>
      </c>
      <c r="F216" s="321">
        <v>6300</v>
      </c>
      <c r="G216" s="321"/>
      <c r="H216" s="321"/>
      <c r="I216" s="419"/>
      <c r="J216" s="321"/>
      <c r="K216" s="321"/>
      <c r="L216" s="419"/>
      <c r="M216" s="454">
        <f t="shared" si="14"/>
        <v>6300</v>
      </c>
      <c r="N216" s="419">
        <v>25700</v>
      </c>
      <c r="O216" s="321"/>
      <c r="P216" s="321"/>
      <c r="Q216" s="419"/>
      <c r="R216" s="321"/>
      <c r="S216" s="321"/>
      <c r="T216" s="419"/>
      <c r="U216" s="454">
        <f t="shared" si="12"/>
        <v>25700</v>
      </c>
      <c r="V216" s="321"/>
      <c r="W216" s="321"/>
      <c r="X216" s="321"/>
      <c r="Y216" s="419"/>
      <c r="Z216" s="321"/>
      <c r="AA216" s="321"/>
      <c r="AB216" s="419"/>
      <c r="AC216" s="454">
        <f t="shared" si="11"/>
        <v>0</v>
      </c>
      <c r="AD216" s="419">
        <f t="shared" si="13"/>
        <v>32000</v>
      </c>
      <c r="AE216" s="273" t="s">
        <v>1234</v>
      </c>
      <c r="AF216" s="204" t="s">
        <v>162</v>
      </c>
      <c r="AG216" s="205" t="s">
        <v>836</v>
      </c>
      <c r="AH216" s="195" t="s">
        <v>1844</v>
      </c>
      <c r="AI216" s="195"/>
    </row>
    <row r="217" spans="1:35" s="207" customFormat="1" ht="51" customHeight="1">
      <c r="A217" s="245" t="s">
        <v>1235</v>
      </c>
      <c r="B217" s="213" t="s">
        <v>1236</v>
      </c>
      <c r="C217" s="420" t="s">
        <v>714</v>
      </c>
      <c r="D217" s="420" t="s">
        <v>0</v>
      </c>
      <c r="E217" s="225" t="s">
        <v>835</v>
      </c>
      <c r="F217" s="321"/>
      <c r="G217" s="321"/>
      <c r="H217" s="321"/>
      <c r="I217" s="419"/>
      <c r="J217" s="321"/>
      <c r="K217" s="321"/>
      <c r="L217" s="419"/>
      <c r="M217" s="454">
        <f t="shared" si="14"/>
        <v>0</v>
      </c>
      <c r="N217" s="419">
        <v>52000</v>
      </c>
      <c r="O217" s="321"/>
      <c r="P217" s="321"/>
      <c r="Q217" s="419"/>
      <c r="R217" s="321"/>
      <c r="S217" s="321"/>
      <c r="T217" s="419"/>
      <c r="U217" s="454">
        <f t="shared" si="12"/>
        <v>52000</v>
      </c>
      <c r="V217" s="321"/>
      <c r="W217" s="321"/>
      <c r="X217" s="321"/>
      <c r="Y217" s="419"/>
      <c r="Z217" s="321"/>
      <c r="AA217" s="321"/>
      <c r="AB217" s="419"/>
      <c r="AC217" s="454">
        <f t="shared" si="11"/>
        <v>0</v>
      </c>
      <c r="AD217" s="419">
        <f t="shared" si="13"/>
        <v>52000</v>
      </c>
      <c r="AE217" s="273" t="s">
        <v>1237</v>
      </c>
      <c r="AF217" s="204" t="s">
        <v>162</v>
      </c>
      <c r="AG217" s="205" t="s">
        <v>836</v>
      </c>
      <c r="AH217" s="195" t="s">
        <v>1844</v>
      </c>
      <c r="AI217" s="195"/>
    </row>
    <row r="218" spans="1:35" s="207" customFormat="1" ht="51" customHeight="1">
      <c r="A218" s="245" t="s">
        <v>1238</v>
      </c>
      <c r="B218" s="213" t="s">
        <v>1239</v>
      </c>
      <c r="C218" s="420" t="s">
        <v>714</v>
      </c>
      <c r="D218" s="420" t="s">
        <v>0</v>
      </c>
      <c r="E218" s="225" t="s">
        <v>835</v>
      </c>
      <c r="F218" s="321"/>
      <c r="G218" s="321"/>
      <c r="H218" s="321"/>
      <c r="I218" s="419"/>
      <c r="J218" s="321"/>
      <c r="K218" s="321"/>
      <c r="L218" s="419"/>
      <c r="M218" s="454">
        <f t="shared" si="14"/>
        <v>0</v>
      </c>
      <c r="N218" s="419">
        <v>52000</v>
      </c>
      <c r="O218" s="321"/>
      <c r="P218" s="321"/>
      <c r="Q218" s="419"/>
      <c r="R218" s="321"/>
      <c r="S218" s="321"/>
      <c r="T218" s="419"/>
      <c r="U218" s="454">
        <f t="shared" si="12"/>
        <v>52000</v>
      </c>
      <c r="V218" s="321"/>
      <c r="W218" s="321"/>
      <c r="X218" s="321"/>
      <c r="Y218" s="419"/>
      <c r="Z218" s="321"/>
      <c r="AA218" s="321"/>
      <c r="AB218" s="419"/>
      <c r="AC218" s="454">
        <f t="shared" si="11"/>
        <v>0</v>
      </c>
      <c r="AD218" s="419">
        <f t="shared" si="13"/>
        <v>52000</v>
      </c>
      <c r="AE218" s="273" t="s">
        <v>1239</v>
      </c>
      <c r="AF218" s="204" t="s">
        <v>162</v>
      </c>
      <c r="AG218" s="205" t="s">
        <v>836</v>
      </c>
      <c r="AH218" s="195" t="s">
        <v>1844</v>
      </c>
      <c r="AI218" s="195"/>
    </row>
    <row r="219" spans="1:35" s="207" customFormat="1" ht="51" customHeight="1">
      <c r="A219" s="245" t="s">
        <v>1240</v>
      </c>
      <c r="B219" s="213" t="s">
        <v>1241</v>
      </c>
      <c r="C219" s="420" t="s">
        <v>714</v>
      </c>
      <c r="D219" s="420" t="s">
        <v>38</v>
      </c>
      <c r="E219" s="225" t="s">
        <v>835</v>
      </c>
      <c r="F219" s="321"/>
      <c r="G219" s="321"/>
      <c r="H219" s="321"/>
      <c r="I219" s="419"/>
      <c r="J219" s="321"/>
      <c r="K219" s="321"/>
      <c r="L219" s="419"/>
      <c r="M219" s="454">
        <f t="shared" si="14"/>
        <v>0</v>
      </c>
      <c r="N219" s="419">
        <v>20000</v>
      </c>
      <c r="O219" s="321"/>
      <c r="P219" s="321"/>
      <c r="Q219" s="419"/>
      <c r="R219" s="321"/>
      <c r="S219" s="321"/>
      <c r="T219" s="419"/>
      <c r="U219" s="454">
        <f t="shared" si="12"/>
        <v>20000</v>
      </c>
      <c r="V219" s="321"/>
      <c r="W219" s="321"/>
      <c r="X219" s="321"/>
      <c r="Y219" s="419"/>
      <c r="Z219" s="321"/>
      <c r="AA219" s="321"/>
      <c r="AB219" s="419"/>
      <c r="AC219" s="454">
        <f aca="true" t="shared" si="15" ref="AC219:AC226">V219+X219+Z219+AA219</f>
        <v>0</v>
      </c>
      <c r="AD219" s="419">
        <f t="shared" si="13"/>
        <v>20000</v>
      </c>
      <c r="AE219" s="273" t="s">
        <v>1241</v>
      </c>
      <c r="AF219" s="204" t="s">
        <v>162</v>
      </c>
      <c r="AG219" s="205" t="s">
        <v>836</v>
      </c>
      <c r="AH219" s="195" t="s">
        <v>1844</v>
      </c>
      <c r="AI219" s="195"/>
    </row>
    <row r="220" spans="1:35" s="207" customFormat="1" ht="51" customHeight="1">
      <c r="A220" s="245" t="s">
        <v>1242</v>
      </c>
      <c r="B220" s="452" t="s">
        <v>1243</v>
      </c>
      <c r="C220" s="420" t="s">
        <v>714</v>
      </c>
      <c r="D220" s="420" t="s">
        <v>38</v>
      </c>
      <c r="E220" s="225" t="s">
        <v>835</v>
      </c>
      <c r="F220" s="321">
        <v>24000</v>
      </c>
      <c r="G220" s="321"/>
      <c r="H220" s="321"/>
      <c r="I220" s="419"/>
      <c r="J220" s="321"/>
      <c r="K220" s="321"/>
      <c r="L220" s="419"/>
      <c r="M220" s="454">
        <f t="shared" si="14"/>
        <v>24000</v>
      </c>
      <c r="N220" s="321"/>
      <c r="O220" s="321"/>
      <c r="P220" s="321"/>
      <c r="Q220" s="419"/>
      <c r="R220" s="321"/>
      <c r="S220" s="321"/>
      <c r="T220" s="419"/>
      <c r="U220" s="454">
        <f aca="true" t="shared" si="16" ref="U220:U229">N220+P220+R220+S220</f>
        <v>0</v>
      </c>
      <c r="V220" s="321">
        <v>600000</v>
      </c>
      <c r="W220" s="321"/>
      <c r="X220" s="321"/>
      <c r="Y220" s="419"/>
      <c r="Z220" s="321"/>
      <c r="AA220" s="321"/>
      <c r="AB220" s="419"/>
      <c r="AC220" s="454">
        <f t="shared" si="15"/>
        <v>600000</v>
      </c>
      <c r="AD220" s="419">
        <f t="shared" si="13"/>
        <v>624000</v>
      </c>
      <c r="AE220" s="219" t="s">
        <v>1244</v>
      </c>
      <c r="AF220" s="204" t="s">
        <v>74</v>
      </c>
      <c r="AG220" s="205" t="s">
        <v>836</v>
      </c>
      <c r="AH220" s="195" t="s">
        <v>1844</v>
      </c>
      <c r="AI220" s="195" t="s">
        <v>1855</v>
      </c>
    </row>
    <row r="221" spans="1:35" s="207" customFormat="1" ht="51" customHeight="1">
      <c r="A221" s="245" t="s">
        <v>1245</v>
      </c>
      <c r="B221" s="452" t="s">
        <v>1246</v>
      </c>
      <c r="C221" s="420" t="s">
        <v>719</v>
      </c>
      <c r="D221" s="420" t="s">
        <v>38</v>
      </c>
      <c r="E221" s="225" t="s">
        <v>739</v>
      </c>
      <c r="F221" s="321"/>
      <c r="G221" s="321"/>
      <c r="H221" s="321"/>
      <c r="I221" s="419"/>
      <c r="J221" s="321"/>
      <c r="K221" s="321"/>
      <c r="L221" s="419"/>
      <c r="M221" s="454">
        <f t="shared" si="14"/>
        <v>0</v>
      </c>
      <c r="N221" s="321">
        <v>2400</v>
      </c>
      <c r="O221" s="321"/>
      <c r="P221" s="321"/>
      <c r="Q221" s="419"/>
      <c r="R221" s="321"/>
      <c r="S221" s="321"/>
      <c r="T221" s="419"/>
      <c r="U221" s="454">
        <f t="shared" si="16"/>
        <v>2400</v>
      </c>
      <c r="V221" s="321"/>
      <c r="W221" s="321"/>
      <c r="X221" s="321"/>
      <c r="Y221" s="419"/>
      <c r="Z221" s="321"/>
      <c r="AA221" s="321"/>
      <c r="AB221" s="419"/>
      <c r="AC221" s="454">
        <f t="shared" si="15"/>
        <v>0</v>
      </c>
      <c r="AD221" s="419">
        <f aca="true" t="shared" si="17" ref="AD221:AD229">AC221+U221+M221</f>
        <v>2400</v>
      </c>
      <c r="AE221" s="219" t="s">
        <v>1247</v>
      </c>
      <c r="AF221" s="204" t="s">
        <v>162</v>
      </c>
      <c r="AG221" s="205" t="s">
        <v>741</v>
      </c>
      <c r="AH221" s="195" t="s">
        <v>1844</v>
      </c>
      <c r="AI221" s="195"/>
    </row>
    <row r="222" spans="1:35" s="207" customFormat="1" ht="51" customHeight="1">
      <c r="A222" s="245" t="s">
        <v>1248</v>
      </c>
      <c r="B222" s="270" t="s">
        <v>1249</v>
      </c>
      <c r="C222" s="420" t="s">
        <v>706</v>
      </c>
      <c r="D222" s="420" t="s">
        <v>38</v>
      </c>
      <c r="E222" s="225" t="s">
        <v>670</v>
      </c>
      <c r="F222" s="321"/>
      <c r="G222" s="321"/>
      <c r="H222" s="321"/>
      <c r="I222" s="419"/>
      <c r="J222" s="321"/>
      <c r="K222" s="321"/>
      <c r="L222" s="419"/>
      <c r="M222" s="454">
        <f t="shared" si="14"/>
        <v>0</v>
      </c>
      <c r="N222" s="321">
        <v>2000</v>
      </c>
      <c r="O222" s="321"/>
      <c r="P222" s="321"/>
      <c r="Q222" s="419"/>
      <c r="R222" s="321"/>
      <c r="S222" s="321"/>
      <c r="T222" s="419"/>
      <c r="U222" s="454">
        <f t="shared" si="16"/>
        <v>2000</v>
      </c>
      <c r="V222" s="321">
        <v>2000</v>
      </c>
      <c r="W222" s="321"/>
      <c r="X222" s="321"/>
      <c r="Y222" s="419"/>
      <c r="Z222" s="321"/>
      <c r="AA222" s="321"/>
      <c r="AB222" s="419"/>
      <c r="AC222" s="454">
        <f t="shared" si="15"/>
        <v>2000</v>
      </c>
      <c r="AD222" s="419">
        <f t="shared" si="17"/>
        <v>4000</v>
      </c>
      <c r="AE222" s="219" t="s">
        <v>1250</v>
      </c>
      <c r="AF222" s="204" t="s">
        <v>57</v>
      </c>
      <c r="AG222" s="205" t="s">
        <v>672</v>
      </c>
      <c r="AH222" s="195" t="s">
        <v>1848</v>
      </c>
      <c r="AI222" s="206" t="s">
        <v>1970</v>
      </c>
    </row>
    <row r="223" spans="1:35" s="207" customFormat="1" ht="51" customHeight="1">
      <c r="A223" s="245" t="s">
        <v>1251</v>
      </c>
      <c r="B223" s="247" t="s">
        <v>1252</v>
      </c>
      <c r="C223" s="420" t="s">
        <v>719</v>
      </c>
      <c r="D223" s="420" t="s">
        <v>38</v>
      </c>
      <c r="E223" s="225" t="s">
        <v>670</v>
      </c>
      <c r="F223" s="321"/>
      <c r="G223" s="321"/>
      <c r="H223" s="321"/>
      <c r="I223" s="419"/>
      <c r="J223" s="321"/>
      <c r="K223" s="321"/>
      <c r="L223" s="419"/>
      <c r="M223" s="454">
        <f t="shared" si="14"/>
        <v>0</v>
      </c>
      <c r="N223" s="321">
        <v>14000</v>
      </c>
      <c r="O223" s="321"/>
      <c r="P223" s="321"/>
      <c r="Q223" s="419"/>
      <c r="R223" s="321"/>
      <c r="S223" s="321"/>
      <c r="T223" s="419"/>
      <c r="U223" s="454">
        <f t="shared" si="16"/>
        <v>14000</v>
      </c>
      <c r="V223" s="321">
        <v>21000</v>
      </c>
      <c r="W223" s="321"/>
      <c r="X223" s="321"/>
      <c r="Y223" s="419"/>
      <c r="Z223" s="321"/>
      <c r="AA223" s="321"/>
      <c r="AB223" s="419"/>
      <c r="AC223" s="454">
        <f t="shared" si="15"/>
        <v>21000</v>
      </c>
      <c r="AD223" s="419">
        <f t="shared" si="17"/>
        <v>35000</v>
      </c>
      <c r="AE223" s="219" t="s">
        <v>1253</v>
      </c>
      <c r="AF223" s="204" t="s">
        <v>1254</v>
      </c>
      <c r="AG223" s="205" t="s">
        <v>672</v>
      </c>
      <c r="AH223" s="195" t="s">
        <v>1848</v>
      </c>
      <c r="AI223" s="206" t="s">
        <v>1971</v>
      </c>
    </row>
    <row r="224" spans="1:35" s="207" customFormat="1" ht="51" customHeight="1">
      <c r="A224" s="245" t="s">
        <v>1255</v>
      </c>
      <c r="B224" s="247" t="s">
        <v>1256</v>
      </c>
      <c r="C224" s="420" t="s">
        <v>706</v>
      </c>
      <c r="D224" s="420" t="s">
        <v>38</v>
      </c>
      <c r="E224" s="225" t="s">
        <v>680</v>
      </c>
      <c r="F224" s="321">
        <v>940</v>
      </c>
      <c r="G224" s="321"/>
      <c r="H224" s="321"/>
      <c r="I224" s="419"/>
      <c r="J224" s="321"/>
      <c r="K224" s="321"/>
      <c r="L224" s="419"/>
      <c r="M224" s="454">
        <f t="shared" si="14"/>
        <v>940</v>
      </c>
      <c r="N224" s="321">
        <v>1000</v>
      </c>
      <c r="O224" s="321"/>
      <c r="P224" s="321"/>
      <c r="Q224" s="419"/>
      <c r="R224" s="321"/>
      <c r="S224" s="321"/>
      <c r="T224" s="419"/>
      <c r="U224" s="454">
        <f t="shared" si="16"/>
        <v>1000</v>
      </c>
      <c r="V224" s="321"/>
      <c r="W224" s="321"/>
      <c r="X224" s="321"/>
      <c r="Y224" s="419"/>
      <c r="Z224" s="321"/>
      <c r="AA224" s="321"/>
      <c r="AB224" s="419"/>
      <c r="AC224" s="454">
        <f t="shared" si="15"/>
        <v>0</v>
      </c>
      <c r="AD224" s="419">
        <f t="shared" si="17"/>
        <v>1940</v>
      </c>
      <c r="AE224" s="433" t="s">
        <v>1257</v>
      </c>
      <c r="AF224" s="204" t="s">
        <v>176</v>
      </c>
      <c r="AG224" s="205" t="s">
        <v>681</v>
      </c>
      <c r="AH224" s="195" t="s">
        <v>1842</v>
      </c>
      <c r="AI224" s="195" t="s">
        <v>1972</v>
      </c>
    </row>
    <row r="225" spans="1:35" s="207" customFormat="1" ht="51" customHeight="1">
      <c r="A225" s="245" t="s">
        <v>1258</v>
      </c>
      <c r="B225" s="247" t="s">
        <v>1259</v>
      </c>
      <c r="C225" s="420" t="s">
        <v>706</v>
      </c>
      <c r="D225" s="420" t="s">
        <v>38</v>
      </c>
      <c r="E225" s="231" t="s">
        <v>675</v>
      </c>
      <c r="F225" s="321"/>
      <c r="G225" s="321"/>
      <c r="H225" s="321"/>
      <c r="I225" s="419"/>
      <c r="J225" s="321"/>
      <c r="K225" s="321"/>
      <c r="L225" s="419"/>
      <c r="M225" s="454">
        <f t="shared" si="14"/>
        <v>0</v>
      </c>
      <c r="N225" s="321">
        <v>4100</v>
      </c>
      <c r="O225" s="321"/>
      <c r="P225" s="321"/>
      <c r="Q225" s="419"/>
      <c r="R225" s="321"/>
      <c r="S225" s="321"/>
      <c r="T225" s="419"/>
      <c r="U225" s="454">
        <f t="shared" si="16"/>
        <v>4100</v>
      </c>
      <c r="V225" s="321">
        <v>4100</v>
      </c>
      <c r="W225" s="321"/>
      <c r="X225" s="321"/>
      <c r="Y225" s="419"/>
      <c r="Z225" s="321"/>
      <c r="AA225" s="321"/>
      <c r="AB225" s="419"/>
      <c r="AC225" s="454">
        <f t="shared" si="15"/>
        <v>4100</v>
      </c>
      <c r="AD225" s="419">
        <f t="shared" si="17"/>
        <v>8200</v>
      </c>
      <c r="AE225" s="274" t="s">
        <v>1259</v>
      </c>
      <c r="AF225" s="204" t="s">
        <v>1260</v>
      </c>
      <c r="AG225" s="205" t="s">
        <v>677</v>
      </c>
      <c r="AH225" s="195" t="s">
        <v>1844</v>
      </c>
      <c r="AI225" s="195" t="s">
        <v>1973</v>
      </c>
    </row>
    <row r="226" spans="1:35" s="207" customFormat="1" ht="144.75" customHeight="1">
      <c r="A226" s="245" t="s">
        <v>1261</v>
      </c>
      <c r="B226" s="247" t="s">
        <v>1262</v>
      </c>
      <c r="C226" s="420" t="s">
        <v>714</v>
      </c>
      <c r="D226" s="420" t="s">
        <v>38</v>
      </c>
      <c r="E226" s="231" t="s">
        <v>675</v>
      </c>
      <c r="F226" s="321">
        <v>2150</v>
      </c>
      <c r="G226" s="321"/>
      <c r="H226" s="321"/>
      <c r="I226" s="419"/>
      <c r="J226" s="321"/>
      <c r="K226" s="321"/>
      <c r="L226" s="419"/>
      <c r="M226" s="454">
        <f t="shared" si="14"/>
        <v>2150</v>
      </c>
      <c r="N226" s="321">
        <v>1040</v>
      </c>
      <c r="O226" s="321"/>
      <c r="P226" s="321"/>
      <c r="Q226" s="419"/>
      <c r="R226" s="321"/>
      <c r="S226" s="321"/>
      <c r="T226" s="419"/>
      <c r="U226" s="454">
        <f t="shared" si="16"/>
        <v>1040</v>
      </c>
      <c r="V226" s="321">
        <v>500</v>
      </c>
      <c r="W226" s="321"/>
      <c r="X226" s="321"/>
      <c r="Y226" s="419"/>
      <c r="Z226" s="321"/>
      <c r="AA226" s="321"/>
      <c r="AB226" s="419"/>
      <c r="AC226" s="454">
        <f t="shared" si="15"/>
        <v>500</v>
      </c>
      <c r="AD226" s="419">
        <f t="shared" si="17"/>
        <v>3690</v>
      </c>
      <c r="AE226" s="430" t="s">
        <v>1263</v>
      </c>
      <c r="AF226" s="204" t="s">
        <v>176</v>
      </c>
      <c r="AG226" s="205" t="s">
        <v>677</v>
      </c>
      <c r="AH226" s="195" t="s">
        <v>1844</v>
      </c>
      <c r="AI226" s="195" t="s">
        <v>1940</v>
      </c>
    </row>
    <row r="227" spans="1:35" s="207" customFormat="1" ht="51" customHeight="1">
      <c r="A227" s="245" t="s">
        <v>1264</v>
      </c>
      <c r="B227" s="452" t="s">
        <v>1265</v>
      </c>
      <c r="C227" s="420" t="s">
        <v>730</v>
      </c>
      <c r="D227" s="420" t="s">
        <v>38</v>
      </c>
      <c r="E227" s="231" t="s">
        <v>675</v>
      </c>
      <c r="F227" s="321">
        <v>3600</v>
      </c>
      <c r="G227" s="321"/>
      <c r="H227" s="321"/>
      <c r="I227" s="419"/>
      <c r="J227" s="321"/>
      <c r="K227" s="321"/>
      <c r="L227" s="419"/>
      <c r="M227" s="454">
        <f t="shared" si="14"/>
        <v>3600</v>
      </c>
      <c r="N227" s="226">
        <v>6500</v>
      </c>
      <c r="O227" s="321"/>
      <c r="P227" s="321"/>
      <c r="Q227" s="419"/>
      <c r="R227" s="321"/>
      <c r="S227" s="321"/>
      <c r="T227" s="419"/>
      <c r="U227" s="454">
        <f t="shared" si="16"/>
        <v>6500</v>
      </c>
      <c r="V227" s="227">
        <v>6500.01</v>
      </c>
      <c r="W227" s="321"/>
      <c r="X227" s="321"/>
      <c r="Y227" s="419"/>
      <c r="Z227" s="321"/>
      <c r="AA227" s="321"/>
      <c r="AB227" s="419"/>
      <c r="AC227" s="454">
        <f>V227+X227+Z227+AA227</f>
        <v>6500.01</v>
      </c>
      <c r="AD227" s="419">
        <f t="shared" si="17"/>
        <v>16600.010000000002</v>
      </c>
      <c r="AE227" s="219" t="s">
        <v>1266</v>
      </c>
      <c r="AF227" s="204" t="s">
        <v>74</v>
      </c>
      <c r="AG227" s="205" t="s">
        <v>677</v>
      </c>
      <c r="AH227" s="195" t="s">
        <v>1844</v>
      </c>
      <c r="AI227" s="195" t="s">
        <v>1974</v>
      </c>
    </row>
    <row r="228" spans="1:35" s="207" customFormat="1" ht="95.25" customHeight="1">
      <c r="A228" s="245" t="s">
        <v>1267</v>
      </c>
      <c r="B228" s="452" t="s">
        <v>1268</v>
      </c>
      <c r="C228" s="420" t="s">
        <v>719</v>
      </c>
      <c r="D228" s="420" t="s">
        <v>28</v>
      </c>
      <c r="E228" s="221" t="s">
        <v>1269</v>
      </c>
      <c r="F228" s="321"/>
      <c r="G228" s="321"/>
      <c r="H228" s="321">
        <f>600000-P228</f>
        <v>589049.5</v>
      </c>
      <c r="I228" s="419" t="s">
        <v>30</v>
      </c>
      <c r="J228" s="321"/>
      <c r="K228" s="321"/>
      <c r="L228" s="419"/>
      <c r="M228" s="454">
        <f t="shared" si="14"/>
        <v>589049.5</v>
      </c>
      <c r="N228" s="217">
        <f>11616+32482.6</f>
        <v>44098.6</v>
      </c>
      <c r="O228" s="217"/>
      <c r="P228" s="321">
        <v>10950.5</v>
      </c>
      <c r="Q228" s="419" t="s">
        <v>30</v>
      </c>
      <c r="R228" s="321"/>
      <c r="S228" s="321"/>
      <c r="T228" s="419"/>
      <c r="U228" s="454">
        <f>N228+P228+R228+S228</f>
        <v>55049.1</v>
      </c>
      <c r="V228" s="321">
        <v>59515</v>
      </c>
      <c r="W228" s="217">
        <v>2000000</v>
      </c>
      <c r="X228" s="321">
        <f>13470+376162</f>
        <v>389632</v>
      </c>
      <c r="Y228" s="419"/>
      <c r="Z228" s="321"/>
      <c r="AA228" s="321"/>
      <c r="AB228" s="419"/>
      <c r="AC228" s="454">
        <f>V228+W228+X228+Z228+AA228</f>
        <v>2449147</v>
      </c>
      <c r="AD228" s="419">
        <f t="shared" si="17"/>
        <v>3093245.6</v>
      </c>
      <c r="AE228" s="219" t="s">
        <v>1270</v>
      </c>
      <c r="AF228" s="204" t="s">
        <v>1680</v>
      </c>
      <c r="AG228" s="205" t="s">
        <v>33</v>
      </c>
      <c r="AH228" s="195" t="s">
        <v>1848</v>
      </c>
      <c r="AI228" s="195" t="s">
        <v>1975</v>
      </c>
    </row>
    <row r="229" spans="1:35" s="320" customFormat="1" ht="69.75" customHeight="1">
      <c r="A229" s="245" t="s">
        <v>1271</v>
      </c>
      <c r="B229" s="270" t="s">
        <v>1272</v>
      </c>
      <c r="C229" s="420" t="s">
        <v>719</v>
      </c>
      <c r="D229" s="420" t="s">
        <v>28</v>
      </c>
      <c r="E229" s="221" t="s">
        <v>1273</v>
      </c>
      <c r="F229" s="321">
        <v>12087.9</v>
      </c>
      <c r="G229" s="321"/>
      <c r="H229" s="321"/>
      <c r="I229" s="419"/>
      <c r="J229" s="321"/>
      <c r="K229" s="321"/>
      <c r="L229" s="419"/>
      <c r="M229" s="454">
        <f t="shared" si="14"/>
        <v>12087.9</v>
      </c>
      <c r="N229" s="321"/>
      <c r="O229" s="321"/>
      <c r="P229" s="321"/>
      <c r="Q229" s="419"/>
      <c r="R229" s="321"/>
      <c r="S229" s="321"/>
      <c r="T229" s="419"/>
      <c r="U229" s="454">
        <f t="shared" si="16"/>
        <v>0</v>
      </c>
      <c r="V229" s="321"/>
      <c r="W229" s="321"/>
      <c r="X229" s="321"/>
      <c r="Y229" s="419"/>
      <c r="Z229" s="321"/>
      <c r="AA229" s="321"/>
      <c r="AB229" s="419"/>
      <c r="AC229" s="454">
        <f>V229+W229+X229+Z229+AA229</f>
        <v>0</v>
      </c>
      <c r="AD229" s="419">
        <f t="shared" si="17"/>
        <v>12087.9</v>
      </c>
      <c r="AE229" s="219" t="s">
        <v>573</v>
      </c>
      <c r="AF229" s="204" t="s">
        <v>189</v>
      </c>
      <c r="AG229" s="205" t="s">
        <v>33</v>
      </c>
      <c r="AH229" s="195" t="s">
        <v>1844</v>
      </c>
      <c r="AI229" s="195"/>
    </row>
    <row r="230" spans="1:35" s="320" customFormat="1" ht="38.25">
      <c r="A230" s="245" t="s">
        <v>1732</v>
      </c>
      <c r="B230" s="270" t="s">
        <v>2125</v>
      </c>
      <c r="C230" s="209" t="s">
        <v>719</v>
      </c>
      <c r="D230" s="209" t="s">
        <v>28</v>
      </c>
      <c r="E230" s="210" t="s">
        <v>183</v>
      </c>
      <c r="F230" s="222"/>
      <c r="G230" s="222"/>
      <c r="H230" s="222"/>
      <c r="I230" s="223"/>
      <c r="J230" s="222"/>
      <c r="K230" s="222"/>
      <c r="L230" s="223"/>
      <c r="M230" s="202">
        <f t="shared" si="14"/>
        <v>0</v>
      </c>
      <c r="N230" s="222"/>
      <c r="O230" s="222"/>
      <c r="P230" s="222"/>
      <c r="Q230" s="223"/>
      <c r="R230" s="222"/>
      <c r="S230" s="222"/>
      <c r="T230" s="223"/>
      <c r="U230" s="202">
        <f>N230+P230+R230+S230</f>
        <v>0</v>
      </c>
      <c r="V230" s="222">
        <v>39000</v>
      </c>
      <c r="W230" s="222"/>
      <c r="X230" s="222"/>
      <c r="Y230" s="223"/>
      <c r="Z230" s="222"/>
      <c r="AA230" s="222"/>
      <c r="AB230" s="223"/>
      <c r="AC230" s="202">
        <f>V230+W230+X230+Z230+AA230</f>
        <v>39000</v>
      </c>
      <c r="AD230" s="223">
        <f>AC230+U230+M230</f>
        <v>39000</v>
      </c>
      <c r="AE230" s="219" t="s">
        <v>573</v>
      </c>
      <c r="AF230" s="204" t="s">
        <v>217</v>
      </c>
      <c r="AG230" s="205" t="s">
        <v>33</v>
      </c>
      <c r="AH230" s="402"/>
      <c r="AI230" s="403"/>
    </row>
    <row r="231" spans="1:35" s="14" customFormat="1" ht="54" customHeight="1">
      <c r="A231" s="614" t="s">
        <v>1777</v>
      </c>
      <c r="B231" s="615"/>
      <c r="C231" s="615"/>
      <c r="D231" s="615"/>
      <c r="E231" s="615"/>
      <c r="F231" s="615"/>
      <c r="G231" s="615"/>
      <c r="H231" s="615"/>
      <c r="I231" s="615"/>
      <c r="J231" s="615"/>
      <c r="K231" s="615"/>
      <c r="L231" s="615"/>
      <c r="M231" s="615"/>
      <c r="N231" s="615"/>
      <c r="O231" s="615"/>
      <c r="P231" s="615"/>
      <c r="Q231" s="615"/>
      <c r="R231" s="615"/>
      <c r="S231" s="615"/>
      <c r="T231" s="615"/>
      <c r="U231" s="615"/>
      <c r="V231" s="615"/>
      <c r="W231" s="615"/>
      <c r="X231" s="615"/>
      <c r="Y231" s="615"/>
      <c r="Z231" s="615"/>
      <c r="AA231" s="615"/>
      <c r="AB231" s="615"/>
      <c r="AC231" s="615"/>
      <c r="AD231" s="615"/>
      <c r="AE231" s="615"/>
      <c r="AF231" s="615"/>
      <c r="AG231" s="615"/>
      <c r="AH231" s="615"/>
      <c r="AI231" s="616"/>
    </row>
    <row r="232" spans="1:35" s="216" customFormat="1" ht="15">
      <c r="A232" s="341"/>
      <c r="B232" s="342"/>
      <c r="C232" s="342"/>
      <c r="D232" s="342"/>
      <c r="E232" s="342"/>
      <c r="F232" s="342"/>
      <c r="G232" s="342"/>
      <c r="H232" s="342"/>
      <c r="I232" s="342"/>
      <c r="J232" s="342"/>
      <c r="K232" s="342"/>
      <c r="L232" s="342"/>
      <c r="M232" s="342"/>
      <c r="N232" s="342"/>
      <c r="O232" s="342"/>
      <c r="P232" s="342"/>
      <c r="Q232" s="342"/>
      <c r="R232" s="342"/>
      <c r="S232" s="342"/>
      <c r="T232" s="342"/>
      <c r="U232" s="342"/>
      <c r="V232" s="342"/>
      <c r="W232" s="342"/>
      <c r="X232" s="342"/>
      <c r="Y232" s="342"/>
      <c r="Z232" s="342"/>
      <c r="AA232" s="342"/>
      <c r="AB232" s="342"/>
      <c r="AC232" s="342"/>
      <c r="AD232" s="342"/>
      <c r="AE232" s="342"/>
      <c r="AF232" s="342"/>
      <c r="AG232" s="342"/>
      <c r="AH232" s="342"/>
      <c r="AI232" s="343"/>
    </row>
    <row r="233" spans="1:35" ht="97.5" customHeight="1">
      <c r="A233" s="132"/>
      <c r="B233" s="69" t="s">
        <v>1274</v>
      </c>
      <c r="C233" s="70"/>
      <c r="D233" s="70"/>
      <c r="E233" s="71"/>
      <c r="F233" s="127">
        <f>SUM(F234:F255)</f>
        <v>37732</v>
      </c>
      <c r="G233" s="127">
        <f>SUM(G234:G255)</f>
        <v>0</v>
      </c>
      <c r="H233" s="127">
        <f>SUM(H234:H255)</f>
        <v>0</v>
      </c>
      <c r="I233" s="128"/>
      <c r="J233" s="127">
        <f>SUM(J234:J255)</f>
        <v>0</v>
      </c>
      <c r="K233" s="127">
        <f>SUM(K234:K255)</f>
        <v>0</v>
      </c>
      <c r="L233" s="128"/>
      <c r="M233" s="127">
        <f>SUM(M234:M255)</f>
        <v>37732</v>
      </c>
      <c r="N233" s="127">
        <f>SUM(N234:N255)</f>
        <v>112140</v>
      </c>
      <c r="O233" s="127">
        <f>SUM(O234:O255)</f>
        <v>0</v>
      </c>
      <c r="P233" s="127">
        <f>SUM(P234:P255)</f>
        <v>0</v>
      </c>
      <c r="Q233" s="128"/>
      <c r="R233" s="127">
        <f>SUM(R234:R255)</f>
        <v>0</v>
      </c>
      <c r="S233" s="127">
        <f>SUM(S234:S255)</f>
        <v>0</v>
      </c>
      <c r="T233" s="128"/>
      <c r="U233" s="127">
        <f>SUM(U234:U255)</f>
        <v>112140</v>
      </c>
      <c r="V233" s="127">
        <f>SUM(V234:V255)</f>
        <v>483023.69</v>
      </c>
      <c r="W233" s="127">
        <f>SUM(W234:W255)</f>
        <v>375000</v>
      </c>
      <c r="X233" s="127">
        <f>SUM(X234:X255)</f>
        <v>0</v>
      </c>
      <c r="Y233" s="128"/>
      <c r="Z233" s="127">
        <f>SUM(Z234:Z255)</f>
        <v>0</v>
      </c>
      <c r="AA233" s="127">
        <f>SUM(AA234:AA255)</f>
        <v>0</v>
      </c>
      <c r="AB233" s="128"/>
      <c r="AC233" s="127">
        <f>SUM(AC234:AC255)</f>
        <v>858023.69</v>
      </c>
      <c r="AD233" s="127">
        <f>SUM(AD234:AD255)</f>
        <v>1007895.69</v>
      </c>
      <c r="AE233" s="98"/>
      <c r="AF233" s="75"/>
      <c r="AG233" s="76"/>
      <c r="AH233" s="76"/>
      <c r="AI233" s="76"/>
    </row>
    <row r="234" spans="1:35" s="230" customFormat="1" ht="84" customHeight="1">
      <c r="A234" s="245" t="s">
        <v>1275</v>
      </c>
      <c r="B234" s="275" t="s">
        <v>1276</v>
      </c>
      <c r="C234" s="420" t="s">
        <v>1277</v>
      </c>
      <c r="D234" s="420" t="s">
        <v>0</v>
      </c>
      <c r="E234" s="267" t="s">
        <v>715</v>
      </c>
      <c r="F234" s="321">
        <v>31232</v>
      </c>
      <c r="G234" s="321"/>
      <c r="H234" s="321"/>
      <c r="I234" s="419"/>
      <c r="J234" s="321"/>
      <c r="K234" s="321"/>
      <c r="L234" s="419"/>
      <c r="M234" s="454">
        <f aca="true" t="shared" si="18" ref="M234:M251">F234+G234+H234+J234+K234</f>
        <v>31232</v>
      </c>
      <c r="N234" s="321"/>
      <c r="O234" s="321"/>
      <c r="P234" s="321"/>
      <c r="Q234" s="419"/>
      <c r="R234" s="321"/>
      <c r="S234" s="321"/>
      <c r="T234" s="419"/>
      <c r="U234" s="454">
        <f aca="true" t="shared" si="19" ref="U234:U250">N234+P234+R234+S234</f>
        <v>0</v>
      </c>
      <c r="V234" s="321"/>
      <c r="W234" s="321"/>
      <c r="X234" s="321"/>
      <c r="Y234" s="419"/>
      <c r="Z234" s="321"/>
      <c r="AA234" s="321"/>
      <c r="AB234" s="419"/>
      <c r="AC234" s="454">
        <f>V234+W234+X234+Z234+AA234</f>
        <v>0</v>
      </c>
      <c r="AD234" s="419">
        <f>AC234+U234+M234</f>
        <v>31232</v>
      </c>
      <c r="AE234" s="276" t="s">
        <v>1278</v>
      </c>
      <c r="AF234" s="204" t="s">
        <v>189</v>
      </c>
      <c r="AG234" s="205" t="s">
        <v>1279</v>
      </c>
      <c r="AH234" s="212" t="s">
        <v>1883</v>
      </c>
      <c r="AI234" s="491" t="s">
        <v>1915</v>
      </c>
    </row>
    <row r="235" spans="1:35" s="207" customFormat="1" ht="71.25" customHeight="1">
      <c r="A235" s="245" t="s">
        <v>1280</v>
      </c>
      <c r="B235" s="275" t="s">
        <v>1281</v>
      </c>
      <c r="C235" s="420" t="s">
        <v>1277</v>
      </c>
      <c r="D235" s="420" t="s">
        <v>0</v>
      </c>
      <c r="E235" s="225" t="s">
        <v>775</v>
      </c>
      <c r="F235" s="321"/>
      <c r="G235" s="321"/>
      <c r="H235" s="321"/>
      <c r="I235" s="419"/>
      <c r="J235" s="321"/>
      <c r="K235" s="321"/>
      <c r="L235" s="419"/>
      <c r="M235" s="454">
        <f t="shared" si="18"/>
        <v>0</v>
      </c>
      <c r="N235" s="321">
        <v>20000</v>
      </c>
      <c r="O235" s="321"/>
      <c r="P235" s="321"/>
      <c r="Q235" s="419"/>
      <c r="R235" s="321"/>
      <c r="S235" s="321"/>
      <c r="T235" s="419"/>
      <c r="U235" s="454">
        <f t="shared" si="19"/>
        <v>20000</v>
      </c>
      <c r="V235" s="321"/>
      <c r="W235" s="321"/>
      <c r="X235" s="321"/>
      <c r="Y235" s="419"/>
      <c r="Z235" s="321"/>
      <c r="AA235" s="321"/>
      <c r="AB235" s="419"/>
      <c r="AC235" s="454">
        <f aca="true" t="shared" si="20" ref="AC235:AC250">V235+W235+X235+Z235+AA235</f>
        <v>0</v>
      </c>
      <c r="AD235" s="419">
        <f aca="true" t="shared" si="21" ref="AD235:AD259">AC235+U235+M235</f>
        <v>20000</v>
      </c>
      <c r="AE235" s="276" t="s">
        <v>1281</v>
      </c>
      <c r="AF235" s="204" t="s">
        <v>162</v>
      </c>
      <c r="AG235" s="205" t="s">
        <v>779</v>
      </c>
      <c r="AH235" s="212" t="s">
        <v>1844</v>
      </c>
      <c r="AI235" s="195" t="s">
        <v>1847</v>
      </c>
    </row>
    <row r="236" spans="1:35" s="207" customFormat="1" ht="51" customHeight="1">
      <c r="A236" s="245" t="s">
        <v>1282</v>
      </c>
      <c r="B236" s="270" t="s">
        <v>1283</v>
      </c>
      <c r="C236" s="212" t="s">
        <v>1277</v>
      </c>
      <c r="D236" s="212" t="s">
        <v>0</v>
      </c>
      <c r="E236" s="225" t="s">
        <v>775</v>
      </c>
      <c r="F236" s="321"/>
      <c r="G236" s="321"/>
      <c r="H236" s="321"/>
      <c r="I236" s="419"/>
      <c r="J236" s="321"/>
      <c r="K236" s="321"/>
      <c r="L236" s="419"/>
      <c r="M236" s="454">
        <f t="shared" si="18"/>
        <v>0</v>
      </c>
      <c r="N236" s="321">
        <v>20000</v>
      </c>
      <c r="O236" s="321"/>
      <c r="P236" s="321"/>
      <c r="Q236" s="419"/>
      <c r="R236" s="321"/>
      <c r="S236" s="321"/>
      <c r="T236" s="419"/>
      <c r="U236" s="454">
        <f t="shared" si="19"/>
        <v>20000</v>
      </c>
      <c r="V236" s="321"/>
      <c r="W236" s="321"/>
      <c r="X236" s="321"/>
      <c r="Y236" s="419"/>
      <c r="Z236" s="321"/>
      <c r="AA236" s="321"/>
      <c r="AB236" s="419"/>
      <c r="AC236" s="454">
        <f t="shared" si="20"/>
        <v>0</v>
      </c>
      <c r="AD236" s="419">
        <f t="shared" si="21"/>
        <v>20000</v>
      </c>
      <c r="AE236" s="251" t="s">
        <v>1283</v>
      </c>
      <c r="AF236" s="204" t="s">
        <v>162</v>
      </c>
      <c r="AG236" s="205" t="s">
        <v>779</v>
      </c>
      <c r="AH236" s="212" t="s">
        <v>1844</v>
      </c>
      <c r="AI236" s="195" t="s">
        <v>1847</v>
      </c>
    </row>
    <row r="237" spans="1:35" s="207" customFormat="1" ht="51" customHeight="1">
      <c r="A237" s="245" t="s">
        <v>1284</v>
      </c>
      <c r="B237" s="275" t="s">
        <v>1285</v>
      </c>
      <c r="C237" s="212" t="s">
        <v>1277</v>
      </c>
      <c r="D237" s="420" t="s">
        <v>0</v>
      </c>
      <c r="E237" s="225" t="s">
        <v>904</v>
      </c>
      <c r="F237" s="321">
        <v>5000</v>
      </c>
      <c r="G237" s="419"/>
      <c r="H237" s="419"/>
      <c r="I237" s="419"/>
      <c r="J237" s="419"/>
      <c r="K237" s="419"/>
      <c r="L237" s="419"/>
      <c r="M237" s="454">
        <f t="shared" si="18"/>
        <v>5000</v>
      </c>
      <c r="N237" s="321"/>
      <c r="O237" s="419"/>
      <c r="P237" s="419"/>
      <c r="Q237" s="419"/>
      <c r="R237" s="419"/>
      <c r="S237" s="419"/>
      <c r="T237" s="419"/>
      <c r="U237" s="454">
        <f t="shared" si="19"/>
        <v>0</v>
      </c>
      <c r="V237" s="321"/>
      <c r="W237" s="419"/>
      <c r="X237" s="419"/>
      <c r="Y237" s="419"/>
      <c r="Z237" s="419"/>
      <c r="AA237" s="419"/>
      <c r="AB237" s="419"/>
      <c r="AC237" s="454">
        <f t="shared" si="20"/>
        <v>0</v>
      </c>
      <c r="AD237" s="419">
        <f t="shared" si="21"/>
        <v>5000</v>
      </c>
      <c r="AE237" s="276" t="s">
        <v>1286</v>
      </c>
      <c r="AF237" s="416" t="s">
        <v>189</v>
      </c>
      <c r="AG237" s="417" t="s">
        <v>1287</v>
      </c>
      <c r="AH237" s="195" t="s">
        <v>1844</v>
      </c>
      <c r="AI237" s="195"/>
    </row>
    <row r="238" spans="1:35" s="207" customFormat="1" ht="63.75">
      <c r="A238" s="245" t="s">
        <v>1288</v>
      </c>
      <c r="B238" s="275" t="s">
        <v>1289</v>
      </c>
      <c r="C238" s="212" t="s">
        <v>1277</v>
      </c>
      <c r="D238" s="420" t="s">
        <v>38</v>
      </c>
      <c r="E238" s="231" t="s">
        <v>762</v>
      </c>
      <c r="F238" s="321"/>
      <c r="G238" s="321"/>
      <c r="H238" s="321"/>
      <c r="I238" s="419"/>
      <c r="J238" s="321"/>
      <c r="K238" s="321"/>
      <c r="L238" s="419"/>
      <c r="M238" s="454">
        <f t="shared" si="18"/>
        <v>0</v>
      </c>
      <c r="N238" s="321"/>
      <c r="O238" s="321"/>
      <c r="P238" s="321"/>
      <c r="Q238" s="419"/>
      <c r="R238" s="321"/>
      <c r="S238" s="321"/>
      <c r="T238" s="419"/>
      <c r="U238" s="454">
        <f t="shared" si="19"/>
        <v>0</v>
      </c>
      <c r="V238" s="321">
        <v>15000</v>
      </c>
      <c r="W238" s="321"/>
      <c r="X238" s="321"/>
      <c r="Y238" s="419"/>
      <c r="Z238" s="321"/>
      <c r="AA238" s="321"/>
      <c r="AB238" s="419"/>
      <c r="AC238" s="454">
        <f>V238+W238+X238+Z238+AA238</f>
        <v>15000</v>
      </c>
      <c r="AD238" s="419">
        <f t="shared" si="21"/>
        <v>15000</v>
      </c>
      <c r="AE238" s="276" t="s">
        <v>1289</v>
      </c>
      <c r="AF238" s="353" t="s">
        <v>217</v>
      </c>
      <c r="AG238" s="354" t="s">
        <v>763</v>
      </c>
      <c r="AH238" s="195" t="s">
        <v>1842</v>
      </c>
      <c r="AI238" s="195"/>
    </row>
    <row r="239" spans="1:35" s="207" customFormat="1" ht="51">
      <c r="A239" s="245" t="s">
        <v>1290</v>
      </c>
      <c r="B239" s="275" t="s">
        <v>1291</v>
      </c>
      <c r="C239" s="212" t="s">
        <v>1292</v>
      </c>
      <c r="D239" s="420" t="s">
        <v>38</v>
      </c>
      <c r="E239" s="225" t="s">
        <v>753</v>
      </c>
      <c r="F239" s="321"/>
      <c r="G239" s="321"/>
      <c r="H239" s="321"/>
      <c r="I239" s="419"/>
      <c r="J239" s="321"/>
      <c r="K239" s="321"/>
      <c r="L239" s="419"/>
      <c r="M239" s="454">
        <f t="shared" si="18"/>
        <v>0</v>
      </c>
      <c r="N239" s="321">
        <v>2000</v>
      </c>
      <c r="O239" s="321"/>
      <c r="P239" s="321"/>
      <c r="Q239" s="419"/>
      <c r="R239" s="321"/>
      <c r="S239" s="321"/>
      <c r="T239" s="419"/>
      <c r="U239" s="454">
        <f t="shared" si="19"/>
        <v>2000</v>
      </c>
      <c r="V239" s="321"/>
      <c r="W239" s="321"/>
      <c r="X239" s="321"/>
      <c r="Y239" s="419"/>
      <c r="Z239" s="321"/>
      <c r="AA239" s="321"/>
      <c r="AB239" s="419"/>
      <c r="AC239" s="454">
        <f t="shared" si="20"/>
        <v>0</v>
      </c>
      <c r="AD239" s="419">
        <f t="shared" si="21"/>
        <v>2000</v>
      </c>
      <c r="AE239" s="433" t="s">
        <v>1293</v>
      </c>
      <c r="AF239" s="204" t="s">
        <v>162</v>
      </c>
      <c r="AG239" s="205" t="s">
        <v>754</v>
      </c>
      <c r="AH239" s="195" t="s">
        <v>1842</v>
      </c>
      <c r="AI239" s="195" t="s">
        <v>2047</v>
      </c>
    </row>
    <row r="240" spans="1:35" s="207" customFormat="1" ht="63.75">
      <c r="A240" s="245" t="s">
        <v>1294</v>
      </c>
      <c r="B240" s="275" t="s">
        <v>1295</v>
      </c>
      <c r="C240" s="212" t="s">
        <v>1277</v>
      </c>
      <c r="D240" s="420" t="s">
        <v>38</v>
      </c>
      <c r="E240" s="225" t="s">
        <v>748</v>
      </c>
      <c r="F240" s="321"/>
      <c r="G240" s="321"/>
      <c r="H240" s="321"/>
      <c r="I240" s="419"/>
      <c r="J240" s="321"/>
      <c r="K240" s="321"/>
      <c r="L240" s="419"/>
      <c r="M240" s="454">
        <f t="shared" si="18"/>
        <v>0</v>
      </c>
      <c r="N240" s="321">
        <v>27000</v>
      </c>
      <c r="O240" s="321"/>
      <c r="P240" s="321"/>
      <c r="Q240" s="419"/>
      <c r="R240" s="321"/>
      <c r="S240" s="321"/>
      <c r="T240" s="419"/>
      <c r="U240" s="454">
        <f t="shared" si="19"/>
        <v>27000</v>
      </c>
      <c r="V240" s="321"/>
      <c r="W240" s="321"/>
      <c r="X240" s="321"/>
      <c r="Y240" s="419"/>
      <c r="Z240" s="321"/>
      <c r="AA240" s="321"/>
      <c r="AB240" s="419"/>
      <c r="AC240" s="454">
        <f t="shared" si="20"/>
        <v>0</v>
      </c>
      <c r="AD240" s="419">
        <f t="shared" si="21"/>
        <v>27000</v>
      </c>
      <c r="AE240" s="433" t="s">
        <v>1296</v>
      </c>
      <c r="AF240" s="204" t="s">
        <v>162</v>
      </c>
      <c r="AG240" s="205" t="s">
        <v>750</v>
      </c>
      <c r="AH240" s="195" t="s">
        <v>1842</v>
      </c>
      <c r="AI240" s="195" t="s">
        <v>1976</v>
      </c>
    </row>
    <row r="241" spans="1:35" s="207" customFormat="1" ht="63.75">
      <c r="A241" s="245" t="s">
        <v>1297</v>
      </c>
      <c r="B241" s="275" t="s">
        <v>1298</v>
      </c>
      <c r="C241" s="212" t="s">
        <v>1277</v>
      </c>
      <c r="D241" s="420" t="s">
        <v>38</v>
      </c>
      <c r="E241" s="225" t="s">
        <v>748</v>
      </c>
      <c r="F241" s="321">
        <v>1500</v>
      </c>
      <c r="G241" s="321"/>
      <c r="H241" s="321"/>
      <c r="I241" s="419"/>
      <c r="J241" s="321"/>
      <c r="K241" s="321"/>
      <c r="L241" s="419"/>
      <c r="M241" s="454">
        <f t="shared" si="18"/>
        <v>1500</v>
      </c>
      <c r="N241" s="321">
        <v>5000</v>
      </c>
      <c r="O241" s="321"/>
      <c r="P241" s="321"/>
      <c r="Q241" s="419"/>
      <c r="R241" s="321"/>
      <c r="S241" s="321"/>
      <c r="T241" s="419"/>
      <c r="U241" s="454">
        <f t="shared" si="19"/>
        <v>5000</v>
      </c>
      <c r="V241" s="321">
        <v>6000</v>
      </c>
      <c r="W241" s="321"/>
      <c r="X241" s="321"/>
      <c r="Y241" s="419"/>
      <c r="Z241" s="321"/>
      <c r="AA241" s="321"/>
      <c r="AB241" s="419"/>
      <c r="AC241" s="454">
        <f t="shared" si="20"/>
        <v>6000</v>
      </c>
      <c r="AD241" s="419">
        <f t="shared" si="21"/>
        <v>12500</v>
      </c>
      <c r="AE241" s="277" t="s">
        <v>1299</v>
      </c>
      <c r="AF241" s="204" t="s">
        <v>74</v>
      </c>
      <c r="AG241" s="205" t="s">
        <v>750</v>
      </c>
      <c r="AH241" s="195" t="s">
        <v>1848</v>
      </c>
      <c r="AI241" s="195" t="s">
        <v>1977</v>
      </c>
    </row>
    <row r="242" spans="1:35" s="207" customFormat="1" ht="63.75">
      <c r="A242" s="245" t="s">
        <v>1300</v>
      </c>
      <c r="B242" s="247" t="s">
        <v>2126</v>
      </c>
      <c r="C242" s="212" t="s">
        <v>1277</v>
      </c>
      <c r="D242" s="420" t="s">
        <v>38</v>
      </c>
      <c r="E242" s="225" t="s">
        <v>904</v>
      </c>
      <c r="F242" s="321"/>
      <c r="G242" s="321"/>
      <c r="H242" s="321"/>
      <c r="I242" s="419"/>
      <c r="J242" s="321"/>
      <c r="K242" s="321"/>
      <c r="L242" s="419"/>
      <c r="M242" s="454">
        <f t="shared" si="18"/>
        <v>0</v>
      </c>
      <c r="N242" s="321">
        <v>4500</v>
      </c>
      <c r="O242" s="321"/>
      <c r="P242" s="321"/>
      <c r="Q242" s="419"/>
      <c r="R242" s="321"/>
      <c r="S242" s="321"/>
      <c r="T242" s="419"/>
      <c r="U242" s="454">
        <f t="shared" si="19"/>
        <v>4500</v>
      </c>
      <c r="V242" s="321">
        <v>4500</v>
      </c>
      <c r="W242" s="321"/>
      <c r="X242" s="321"/>
      <c r="Y242" s="419"/>
      <c r="Z242" s="321"/>
      <c r="AA242" s="321"/>
      <c r="AB242" s="419"/>
      <c r="AC242" s="454">
        <f t="shared" si="20"/>
        <v>4500</v>
      </c>
      <c r="AD242" s="419">
        <f t="shared" si="21"/>
        <v>9000</v>
      </c>
      <c r="AE242" s="433" t="s">
        <v>1301</v>
      </c>
      <c r="AF242" s="204" t="s">
        <v>74</v>
      </c>
      <c r="AG242" s="205" t="s">
        <v>332</v>
      </c>
      <c r="AH242" s="195" t="s">
        <v>1842</v>
      </c>
      <c r="AI242" s="195" t="s">
        <v>1978</v>
      </c>
    </row>
    <row r="243" spans="1:35" s="207" customFormat="1" ht="63.75">
      <c r="A243" s="245" t="s">
        <v>1302</v>
      </c>
      <c r="B243" s="270" t="s">
        <v>1303</v>
      </c>
      <c r="C243" s="212" t="s">
        <v>1277</v>
      </c>
      <c r="D243" s="420" t="s">
        <v>38</v>
      </c>
      <c r="E243" s="225" t="s">
        <v>904</v>
      </c>
      <c r="F243" s="321"/>
      <c r="G243" s="321"/>
      <c r="H243" s="321"/>
      <c r="I243" s="419"/>
      <c r="J243" s="321"/>
      <c r="K243" s="321"/>
      <c r="L243" s="419"/>
      <c r="M243" s="454">
        <f t="shared" si="18"/>
        <v>0</v>
      </c>
      <c r="N243" s="321">
        <v>15000</v>
      </c>
      <c r="O243" s="321"/>
      <c r="P243" s="321"/>
      <c r="Q243" s="419"/>
      <c r="R243" s="321"/>
      <c r="S243" s="321"/>
      <c r="T243" s="419"/>
      <c r="U243" s="454">
        <f t="shared" si="19"/>
        <v>15000</v>
      </c>
      <c r="V243" s="321">
        <v>15000</v>
      </c>
      <c r="W243" s="321"/>
      <c r="X243" s="321"/>
      <c r="Y243" s="419"/>
      <c r="Z243" s="321"/>
      <c r="AA243" s="321"/>
      <c r="AB243" s="419"/>
      <c r="AC243" s="454">
        <f t="shared" si="20"/>
        <v>15000</v>
      </c>
      <c r="AD243" s="419">
        <f t="shared" si="21"/>
        <v>30000</v>
      </c>
      <c r="AE243" s="228" t="s">
        <v>1304</v>
      </c>
      <c r="AF243" s="204" t="s">
        <v>74</v>
      </c>
      <c r="AG243" s="205" t="s">
        <v>332</v>
      </c>
      <c r="AH243" s="195" t="s">
        <v>1842</v>
      </c>
      <c r="AI243" s="195" t="s">
        <v>2127</v>
      </c>
    </row>
    <row r="244" spans="1:35" s="207" customFormat="1" ht="51">
      <c r="A244" s="245" t="s">
        <v>1305</v>
      </c>
      <c r="B244" s="247" t="s">
        <v>1306</v>
      </c>
      <c r="C244" s="212" t="s">
        <v>1292</v>
      </c>
      <c r="D244" s="420" t="s">
        <v>38</v>
      </c>
      <c r="E244" s="225" t="s">
        <v>904</v>
      </c>
      <c r="F244" s="321"/>
      <c r="G244" s="321"/>
      <c r="H244" s="321"/>
      <c r="I244" s="419"/>
      <c r="J244" s="321"/>
      <c r="K244" s="321"/>
      <c r="L244" s="419"/>
      <c r="M244" s="454">
        <f t="shared" si="18"/>
        <v>0</v>
      </c>
      <c r="N244" s="321">
        <v>6000</v>
      </c>
      <c r="O244" s="321"/>
      <c r="P244" s="321"/>
      <c r="Q244" s="419"/>
      <c r="R244" s="321"/>
      <c r="S244" s="321"/>
      <c r="T244" s="419"/>
      <c r="U244" s="454">
        <f t="shared" si="19"/>
        <v>6000</v>
      </c>
      <c r="V244" s="321">
        <v>6000</v>
      </c>
      <c r="W244" s="321"/>
      <c r="X244" s="321"/>
      <c r="Y244" s="419"/>
      <c r="Z244" s="321"/>
      <c r="AA244" s="321"/>
      <c r="AB244" s="419"/>
      <c r="AC244" s="454">
        <f t="shared" si="20"/>
        <v>6000</v>
      </c>
      <c r="AD244" s="419">
        <f t="shared" si="21"/>
        <v>12000</v>
      </c>
      <c r="AE244" s="433" t="s">
        <v>1307</v>
      </c>
      <c r="AF244" s="204" t="s">
        <v>74</v>
      </c>
      <c r="AG244" s="205" t="s">
        <v>332</v>
      </c>
      <c r="AH244" s="195" t="s">
        <v>1842</v>
      </c>
      <c r="AI244" s="195" t="s">
        <v>1979</v>
      </c>
    </row>
    <row r="245" spans="1:35" s="207" customFormat="1" ht="51" customHeight="1">
      <c r="A245" s="245" t="s">
        <v>1308</v>
      </c>
      <c r="B245" s="247" t="s">
        <v>1309</v>
      </c>
      <c r="C245" s="212" t="s">
        <v>1277</v>
      </c>
      <c r="D245" s="420" t="s">
        <v>38</v>
      </c>
      <c r="E245" s="225" t="s">
        <v>707</v>
      </c>
      <c r="F245" s="321"/>
      <c r="G245" s="321"/>
      <c r="H245" s="321"/>
      <c r="I245" s="419"/>
      <c r="J245" s="321"/>
      <c r="K245" s="321"/>
      <c r="L245" s="419"/>
      <c r="M245" s="454">
        <f t="shared" si="18"/>
        <v>0</v>
      </c>
      <c r="N245" s="321">
        <v>2500</v>
      </c>
      <c r="O245" s="321"/>
      <c r="P245" s="321"/>
      <c r="Q245" s="419"/>
      <c r="R245" s="321"/>
      <c r="S245" s="321"/>
      <c r="T245" s="419"/>
      <c r="U245" s="454">
        <f t="shared" si="19"/>
        <v>2500</v>
      </c>
      <c r="V245" s="321">
        <v>3800</v>
      </c>
      <c r="W245" s="321"/>
      <c r="X245" s="321"/>
      <c r="Y245" s="419"/>
      <c r="Z245" s="321"/>
      <c r="AA245" s="321"/>
      <c r="AB245" s="419"/>
      <c r="AC245" s="454">
        <f t="shared" si="20"/>
        <v>3800</v>
      </c>
      <c r="AD245" s="419">
        <f t="shared" si="21"/>
        <v>6300</v>
      </c>
      <c r="AE245" s="433" t="s">
        <v>1310</v>
      </c>
      <c r="AF245" s="204" t="s">
        <v>57</v>
      </c>
      <c r="AG245" s="205" t="s">
        <v>709</v>
      </c>
      <c r="AH245" s="195" t="s">
        <v>1980</v>
      </c>
      <c r="AI245" s="195" t="s">
        <v>1981</v>
      </c>
    </row>
    <row r="246" spans="1:35" s="207" customFormat="1" ht="63.75">
      <c r="A246" s="245" t="s">
        <v>1311</v>
      </c>
      <c r="B246" s="247" t="s">
        <v>2128</v>
      </c>
      <c r="C246" s="212" t="s">
        <v>1312</v>
      </c>
      <c r="D246" s="420" t="s">
        <v>38</v>
      </c>
      <c r="E246" s="225" t="s">
        <v>684</v>
      </c>
      <c r="F246" s="321"/>
      <c r="G246" s="321"/>
      <c r="H246" s="321"/>
      <c r="I246" s="419"/>
      <c r="J246" s="321"/>
      <c r="K246" s="321"/>
      <c r="L246" s="419"/>
      <c r="M246" s="454">
        <f t="shared" si="18"/>
        <v>0</v>
      </c>
      <c r="N246" s="321"/>
      <c r="O246" s="321"/>
      <c r="P246" s="321"/>
      <c r="Q246" s="419"/>
      <c r="R246" s="321"/>
      <c r="S246" s="321"/>
      <c r="T246" s="419"/>
      <c r="U246" s="454">
        <f t="shared" si="19"/>
        <v>0</v>
      </c>
      <c r="V246" s="321">
        <v>3000</v>
      </c>
      <c r="W246" s="321"/>
      <c r="X246" s="321"/>
      <c r="Y246" s="419"/>
      <c r="Z246" s="321"/>
      <c r="AA246" s="321"/>
      <c r="AB246" s="419"/>
      <c r="AC246" s="454">
        <f t="shared" si="20"/>
        <v>3000</v>
      </c>
      <c r="AD246" s="419">
        <f t="shared" si="21"/>
        <v>3000</v>
      </c>
      <c r="AE246" s="433" t="s">
        <v>1313</v>
      </c>
      <c r="AF246" s="204" t="s">
        <v>217</v>
      </c>
      <c r="AG246" s="205" t="s">
        <v>685</v>
      </c>
      <c r="AH246" s="195"/>
      <c r="AI246" s="195"/>
    </row>
    <row r="247" spans="1:35" s="207" customFormat="1" ht="63.75">
      <c r="A247" s="245" t="s">
        <v>1314</v>
      </c>
      <c r="B247" s="247" t="s">
        <v>1315</v>
      </c>
      <c r="C247" s="212" t="s">
        <v>1277</v>
      </c>
      <c r="D247" s="420" t="s">
        <v>38</v>
      </c>
      <c r="E247" s="225" t="s">
        <v>670</v>
      </c>
      <c r="F247" s="321"/>
      <c r="G247" s="321"/>
      <c r="H247" s="321"/>
      <c r="I247" s="419"/>
      <c r="J247" s="321"/>
      <c r="K247" s="321"/>
      <c r="L247" s="419"/>
      <c r="M247" s="454">
        <f t="shared" si="18"/>
        <v>0</v>
      </c>
      <c r="N247" s="321">
        <v>4000</v>
      </c>
      <c r="O247" s="321"/>
      <c r="P247" s="321"/>
      <c r="Q247" s="419"/>
      <c r="R247" s="321"/>
      <c r="S247" s="321"/>
      <c r="T247" s="419"/>
      <c r="U247" s="454">
        <f t="shared" si="19"/>
        <v>4000</v>
      </c>
      <c r="V247" s="321"/>
      <c r="W247" s="321"/>
      <c r="X247" s="321"/>
      <c r="Y247" s="419"/>
      <c r="Z247" s="321"/>
      <c r="AA247" s="321"/>
      <c r="AB247" s="419"/>
      <c r="AC247" s="454">
        <f t="shared" si="20"/>
        <v>0</v>
      </c>
      <c r="AD247" s="419">
        <f t="shared" si="21"/>
        <v>4000</v>
      </c>
      <c r="AE247" s="433" t="s">
        <v>1316</v>
      </c>
      <c r="AF247" s="204" t="s">
        <v>162</v>
      </c>
      <c r="AG247" s="205" t="s">
        <v>672</v>
      </c>
      <c r="AH247" s="195" t="s">
        <v>1842</v>
      </c>
      <c r="AI247" s="195" t="s">
        <v>1982</v>
      </c>
    </row>
    <row r="248" spans="1:35" s="207" customFormat="1" ht="63.75">
      <c r="A248" s="245" t="s">
        <v>1317</v>
      </c>
      <c r="B248" s="270" t="s">
        <v>1318</v>
      </c>
      <c r="C248" s="212" t="s">
        <v>1277</v>
      </c>
      <c r="D248" s="420" t="s">
        <v>38</v>
      </c>
      <c r="E248" s="225" t="s">
        <v>670</v>
      </c>
      <c r="F248" s="321"/>
      <c r="G248" s="321"/>
      <c r="H248" s="321"/>
      <c r="I248" s="419"/>
      <c r="J248" s="321"/>
      <c r="K248" s="321"/>
      <c r="L248" s="419"/>
      <c r="M248" s="454">
        <f t="shared" si="18"/>
        <v>0</v>
      </c>
      <c r="N248" s="321">
        <v>2800</v>
      </c>
      <c r="O248" s="321"/>
      <c r="P248" s="321"/>
      <c r="Q248" s="419"/>
      <c r="R248" s="321"/>
      <c r="S248" s="321"/>
      <c r="T248" s="419"/>
      <c r="U248" s="454">
        <f t="shared" si="19"/>
        <v>2800</v>
      </c>
      <c r="V248" s="321">
        <v>4200</v>
      </c>
      <c r="W248" s="321"/>
      <c r="X248" s="321"/>
      <c r="Y248" s="419"/>
      <c r="Z248" s="321"/>
      <c r="AA248" s="321"/>
      <c r="AB248" s="419"/>
      <c r="AC248" s="454">
        <f t="shared" si="20"/>
        <v>4200</v>
      </c>
      <c r="AD248" s="419">
        <f t="shared" si="21"/>
        <v>7000</v>
      </c>
      <c r="AE248" s="433" t="s">
        <v>1319</v>
      </c>
      <c r="AF248" s="204" t="s">
        <v>57</v>
      </c>
      <c r="AG248" s="205" t="s">
        <v>672</v>
      </c>
      <c r="AH248" s="195" t="s">
        <v>1848</v>
      </c>
      <c r="AI248" s="195" t="s">
        <v>1983</v>
      </c>
    </row>
    <row r="249" spans="1:35" s="207" customFormat="1" ht="51">
      <c r="A249" s="245" t="s">
        <v>1320</v>
      </c>
      <c r="B249" s="247" t="s">
        <v>1321</v>
      </c>
      <c r="C249" s="212" t="s">
        <v>1292</v>
      </c>
      <c r="D249" s="420" t="s">
        <v>38</v>
      </c>
      <c r="E249" s="231" t="s">
        <v>675</v>
      </c>
      <c r="F249" s="321"/>
      <c r="G249" s="321"/>
      <c r="H249" s="321"/>
      <c r="I249" s="419"/>
      <c r="J249" s="321"/>
      <c r="K249" s="321"/>
      <c r="L249" s="419"/>
      <c r="M249" s="454">
        <f t="shared" si="18"/>
        <v>0</v>
      </c>
      <c r="N249" s="321">
        <v>840</v>
      </c>
      <c r="O249" s="321"/>
      <c r="P249" s="321"/>
      <c r="Q249" s="419"/>
      <c r="R249" s="321"/>
      <c r="S249" s="321"/>
      <c r="T249" s="419"/>
      <c r="U249" s="454">
        <f t="shared" si="19"/>
        <v>840</v>
      </c>
      <c r="V249" s="321"/>
      <c r="W249" s="321"/>
      <c r="X249" s="321"/>
      <c r="Y249" s="419"/>
      <c r="Z249" s="321"/>
      <c r="AA249" s="321"/>
      <c r="AB249" s="419"/>
      <c r="AC249" s="454">
        <f t="shared" si="20"/>
        <v>0</v>
      </c>
      <c r="AD249" s="419">
        <f t="shared" si="21"/>
        <v>840</v>
      </c>
      <c r="AE249" s="430" t="s">
        <v>1322</v>
      </c>
      <c r="AF249" s="204" t="s">
        <v>162</v>
      </c>
      <c r="AG249" s="205" t="s">
        <v>677</v>
      </c>
      <c r="AH249" s="195" t="s">
        <v>1984</v>
      </c>
      <c r="AI249" s="195" t="s">
        <v>1985</v>
      </c>
    </row>
    <row r="250" spans="1:35" s="320" customFormat="1" ht="63.75">
      <c r="A250" s="245" t="s">
        <v>1323</v>
      </c>
      <c r="B250" s="270" t="s">
        <v>1324</v>
      </c>
      <c r="C250" s="212" t="s">
        <v>1277</v>
      </c>
      <c r="D250" s="420" t="s">
        <v>38</v>
      </c>
      <c r="E250" s="231" t="s">
        <v>675</v>
      </c>
      <c r="F250" s="321"/>
      <c r="G250" s="321"/>
      <c r="H250" s="321"/>
      <c r="I250" s="419"/>
      <c r="J250" s="321"/>
      <c r="K250" s="321"/>
      <c r="L250" s="419"/>
      <c r="M250" s="454">
        <f t="shared" si="18"/>
        <v>0</v>
      </c>
      <c r="N250" s="321">
        <v>2500</v>
      </c>
      <c r="O250" s="321"/>
      <c r="P250" s="321"/>
      <c r="Q250" s="419"/>
      <c r="R250" s="321"/>
      <c r="S250" s="321"/>
      <c r="T250" s="419"/>
      <c r="U250" s="454">
        <f t="shared" si="19"/>
        <v>2500</v>
      </c>
      <c r="V250" s="321"/>
      <c r="W250" s="321"/>
      <c r="X250" s="321"/>
      <c r="Y250" s="419"/>
      <c r="Z250" s="321"/>
      <c r="AA250" s="321"/>
      <c r="AB250" s="419"/>
      <c r="AC250" s="454">
        <f t="shared" si="20"/>
        <v>0</v>
      </c>
      <c r="AD250" s="419">
        <f t="shared" si="21"/>
        <v>2500</v>
      </c>
      <c r="AE250" s="251" t="s">
        <v>1325</v>
      </c>
      <c r="AF250" s="204" t="s">
        <v>162</v>
      </c>
      <c r="AG250" s="205" t="s">
        <v>677</v>
      </c>
      <c r="AH250" s="195" t="s">
        <v>1842</v>
      </c>
      <c r="AI250" s="215" t="s">
        <v>1986</v>
      </c>
    </row>
    <row r="251" spans="1:35" s="497" customFormat="1" ht="409.5" customHeight="1">
      <c r="A251" s="245" t="s">
        <v>1752</v>
      </c>
      <c r="B251" s="270" t="s">
        <v>1744</v>
      </c>
      <c r="C251" s="212" t="s">
        <v>1277</v>
      </c>
      <c r="D251" s="420" t="s">
        <v>38</v>
      </c>
      <c r="E251" s="231" t="s">
        <v>1758</v>
      </c>
      <c r="F251" s="321"/>
      <c r="G251" s="321"/>
      <c r="H251" s="321"/>
      <c r="I251" s="419"/>
      <c r="J251" s="321"/>
      <c r="K251" s="321"/>
      <c r="L251" s="419"/>
      <c r="M251" s="454">
        <f t="shared" si="18"/>
        <v>0</v>
      </c>
      <c r="N251" s="321"/>
      <c r="O251" s="321"/>
      <c r="P251" s="321"/>
      <c r="Q251" s="419"/>
      <c r="R251" s="321"/>
      <c r="S251" s="321"/>
      <c r="T251" s="419"/>
      <c r="U251" s="454">
        <f>N251+P251+R251+S251</f>
        <v>0</v>
      </c>
      <c r="V251" s="355">
        <v>300523.69</v>
      </c>
      <c r="W251" s="321"/>
      <c r="X251" s="321"/>
      <c r="Y251" s="419"/>
      <c r="Z251" s="321"/>
      <c r="AA251" s="321"/>
      <c r="AB251" s="419"/>
      <c r="AC251" s="454">
        <f>V251+W251+X251+Z251+AA251</f>
        <v>300523.69</v>
      </c>
      <c r="AD251" s="419">
        <f>AC251+U251+M251</f>
        <v>300523.69</v>
      </c>
      <c r="AE251" s="251" t="s">
        <v>2129</v>
      </c>
      <c r="AF251" s="204" t="s">
        <v>217</v>
      </c>
      <c r="AG251" s="205" t="s">
        <v>1745</v>
      </c>
      <c r="AH251" s="195" t="s">
        <v>1848</v>
      </c>
      <c r="AI251" s="195" t="s">
        <v>1987</v>
      </c>
    </row>
    <row r="252" spans="1:35" s="320" customFormat="1" ht="15">
      <c r="A252" s="614" t="s">
        <v>1777</v>
      </c>
      <c r="B252" s="615"/>
      <c r="C252" s="615"/>
      <c r="D252" s="615"/>
      <c r="E252" s="615"/>
      <c r="F252" s="615"/>
      <c r="G252" s="615"/>
      <c r="H252" s="615"/>
      <c r="I252" s="615"/>
      <c r="J252" s="615"/>
      <c r="K252" s="615"/>
      <c r="L252" s="615"/>
      <c r="M252" s="615"/>
      <c r="N252" s="615"/>
      <c r="O252" s="615"/>
      <c r="P252" s="615"/>
      <c r="Q252" s="615"/>
      <c r="R252" s="615"/>
      <c r="S252" s="615"/>
      <c r="T252" s="615"/>
      <c r="U252" s="615"/>
      <c r="V252" s="615"/>
      <c r="W252" s="615"/>
      <c r="X252" s="615"/>
      <c r="Y252" s="615"/>
      <c r="Z252" s="615"/>
      <c r="AA252" s="615"/>
      <c r="AB252" s="615"/>
      <c r="AC252" s="615"/>
      <c r="AD252" s="615"/>
      <c r="AE252" s="615"/>
      <c r="AF252" s="615"/>
      <c r="AG252" s="615"/>
      <c r="AH252" s="615"/>
      <c r="AI252" s="616"/>
    </row>
    <row r="253" spans="1:35" s="38" customFormat="1" ht="51" customHeight="1">
      <c r="A253" s="364" t="s">
        <v>1771</v>
      </c>
      <c r="B253" s="365" t="s">
        <v>1772</v>
      </c>
      <c r="C253" s="366" t="s">
        <v>1277</v>
      </c>
      <c r="D253" s="366" t="s">
        <v>28</v>
      </c>
      <c r="E253" s="367" t="s">
        <v>1773</v>
      </c>
      <c r="F253" s="369"/>
      <c r="G253" s="369"/>
      <c r="H253" s="369"/>
      <c r="I253" s="369"/>
      <c r="J253" s="369"/>
      <c r="K253" s="369"/>
      <c r="L253" s="369"/>
      <c r="M253" s="369"/>
      <c r="N253" s="369"/>
      <c r="O253" s="369"/>
      <c r="P253" s="369"/>
      <c r="Q253" s="369"/>
      <c r="R253" s="369"/>
      <c r="S253" s="369"/>
      <c r="T253" s="369"/>
      <c r="U253" s="369"/>
      <c r="V253" s="368">
        <v>125000</v>
      </c>
      <c r="W253" s="368">
        <v>375000</v>
      </c>
      <c r="X253" s="369"/>
      <c r="Y253" s="369"/>
      <c r="Z253" s="369"/>
      <c r="AA253" s="369"/>
      <c r="AB253" s="369"/>
      <c r="AC253" s="368">
        <f>SUM(V253:X253)</f>
        <v>500000</v>
      </c>
      <c r="AD253" s="368">
        <f>AC253</f>
        <v>500000</v>
      </c>
      <c r="AE253" s="370" t="s">
        <v>1774</v>
      </c>
      <c r="AF253" s="371" t="s">
        <v>1775</v>
      </c>
      <c r="AG253" s="371" t="s">
        <v>33</v>
      </c>
      <c r="AH253" s="371"/>
      <c r="AI253" s="371"/>
    </row>
    <row r="254" spans="1:35" s="14" customFormat="1" ht="31.5" customHeight="1">
      <c r="A254" s="646" t="s">
        <v>1776</v>
      </c>
      <c r="B254" s="647"/>
      <c r="C254" s="647"/>
      <c r="D254" s="647"/>
      <c r="E254" s="647"/>
      <c r="F254" s="647"/>
      <c r="G254" s="647"/>
      <c r="H254" s="647"/>
      <c r="I254" s="647"/>
      <c r="J254" s="647"/>
      <c r="K254" s="647"/>
      <c r="L254" s="647"/>
      <c r="M254" s="647"/>
      <c r="N254" s="647"/>
      <c r="O254" s="647"/>
      <c r="P254" s="647"/>
      <c r="Q254" s="647"/>
      <c r="R254" s="647"/>
      <c r="S254" s="647"/>
      <c r="T254" s="647"/>
      <c r="U254" s="647"/>
      <c r="V254" s="647"/>
      <c r="W254" s="647"/>
      <c r="X254" s="647"/>
      <c r="Y254" s="647"/>
      <c r="Z254" s="647"/>
      <c r="AA254" s="647"/>
      <c r="AB254" s="647"/>
      <c r="AC254" s="647"/>
      <c r="AD254" s="647"/>
      <c r="AE254" s="647"/>
      <c r="AF254" s="647"/>
      <c r="AG254" s="647"/>
      <c r="AH254" s="647"/>
      <c r="AI254" s="648"/>
    </row>
    <row r="255" spans="1:35" ht="50.25" customHeight="1">
      <c r="A255" s="134"/>
      <c r="B255" s="88"/>
      <c r="C255" s="79"/>
      <c r="D255" s="78"/>
      <c r="E255" s="89"/>
      <c r="F255" s="129"/>
      <c r="G255" s="129"/>
      <c r="H255" s="129"/>
      <c r="I255" s="102"/>
      <c r="J255" s="129"/>
      <c r="K255" s="129"/>
      <c r="L255" s="102"/>
      <c r="M255" s="133"/>
      <c r="N255" s="129"/>
      <c r="O255" s="129"/>
      <c r="P255" s="129"/>
      <c r="Q255" s="102"/>
      <c r="R255" s="129"/>
      <c r="S255" s="129"/>
      <c r="T255" s="102"/>
      <c r="U255" s="133"/>
      <c r="V255" s="129"/>
      <c r="W255" s="129"/>
      <c r="X255" s="129"/>
      <c r="Y255" s="102"/>
      <c r="Z255" s="129"/>
      <c r="AA255" s="129"/>
      <c r="AB255" s="102"/>
      <c r="AC255" s="202">
        <f>V255+X255+Z255+AA255</f>
        <v>0</v>
      </c>
      <c r="AD255" s="223">
        <f t="shared" si="21"/>
        <v>0</v>
      </c>
      <c r="AE255" s="95"/>
      <c r="AF255" s="95"/>
      <c r="AG255" s="97"/>
      <c r="AH255" s="101"/>
      <c r="AI255" s="90"/>
    </row>
    <row r="256" spans="1:35" s="14" customFormat="1" ht="31.5" customHeight="1">
      <c r="A256" s="135"/>
      <c r="B256" s="69" t="s">
        <v>1326</v>
      </c>
      <c r="C256" s="70"/>
      <c r="D256" s="70"/>
      <c r="E256" s="71"/>
      <c r="F256" s="127">
        <f>SUM(F257:F257)</f>
        <v>0</v>
      </c>
      <c r="G256" s="127">
        <f>SUM(G257:G257)</f>
        <v>0</v>
      </c>
      <c r="H256" s="127">
        <f>SUM(H257:H257)</f>
        <v>0</v>
      </c>
      <c r="I256" s="128"/>
      <c r="J256" s="127">
        <f>SUM(J257:J257)</f>
        <v>0</v>
      </c>
      <c r="K256" s="127">
        <f>SUM(K257:K257)</f>
        <v>0</v>
      </c>
      <c r="L256" s="128"/>
      <c r="M256" s="127">
        <f>SUM(M257:M257)</f>
        <v>0</v>
      </c>
      <c r="N256" s="127">
        <f>SUM(N257:N257)</f>
        <v>0</v>
      </c>
      <c r="O256" s="127">
        <f>SUM(O257:O257)</f>
        <v>0</v>
      </c>
      <c r="P256" s="127">
        <f>SUM(P257:P257)</f>
        <v>0</v>
      </c>
      <c r="Q256" s="128"/>
      <c r="R256" s="127">
        <f>SUM(R257:R257)</f>
        <v>0</v>
      </c>
      <c r="S256" s="127">
        <f>SUM(S257:S257)</f>
        <v>0</v>
      </c>
      <c r="T256" s="128"/>
      <c r="U256" s="127">
        <f>SUM(U257:U257)</f>
        <v>0</v>
      </c>
      <c r="V256" s="127">
        <f>SUM(V257:V257)</f>
        <v>0</v>
      </c>
      <c r="W256" s="127">
        <f>SUM(W257:W257)</f>
        <v>0</v>
      </c>
      <c r="X256" s="127">
        <f>SUM(X257:X257)</f>
        <v>0</v>
      </c>
      <c r="Y256" s="128"/>
      <c r="Z256" s="127">
        <f>SUM(Z257:Z257)</f>
        <v>0</v>
      </c>
      <c r="AA256" s="127">
        <f>SUM(AA257:AA257)</f>
        <v>0</v>
      </c>
      <c r="AB256" s="128"/>
      <c r="AC256" s="127">
        <f>SUM(AC257:AC257)</f>
        <v>0</v>
      </c>
      <c r="AD256" s="127">
        <f>SUM(AD257:AD257)</f>
        <v>0</v>
      </c>
      <c r="AE256" s="74"/>
      <c r="AF256" s="75"/>
      <c r="AG256" s="76"/>
      <c r="AH256" s="76"/>
      <c r="AI256" s="76"/>
    </row>
    <row r="257" spans="1:35" ht="48.75" customHeight="1">
      <c r="A257" s="136" t="s">
        <v>1327</v>
      </c>
      <c r="B257" s="88"/>
      <c r="C257" s="78"/>
      <c r="D257" s="78"/>
      <c r="E257" s="89"/>
      <c r="F257" s="129"/>
      <c r="G257" s="102"/>
      <c r="H257" s="102"/>
      <c r="I257" s="102"/>
      <c r="J257" s="102"/>
      <c r="K257" s="102"/>
      <c r="L257" s="102"/>
      <c r="M257" s="133">
        <f>F257+G257+H257+J257+K257</f>
        <v>0</v>
      </c>
      <c r="N257" s="129"/>
      <c r="O257" s="102"/>
      <c r="P257" s="102"/>
      <c r="Q257" s="102"/>
      <c r="R257" s="102"/>
      <c r="S257" s="102"/>
      <c r="T257" s="102"/>
      <c r="U257" s="133">
        <f>N257+O257+P257+R257+S257</f>
        <v>0</v>
      </c>
      <c r="V257" s="129"/>
      <c r="W257" s="102"/>
      <c r="X257" s="102"/>
      <c r="Y257" s="102"/>
      <c r="Z257" s="102"/>
      <c r="AA257" s="102"/>
      <c r="AB257" s="102"/>
      <c r="AC257" s="133">
        <f>V257+W257+X257+Z257+AA257</f>
        <v>0</v>
      </c>
      <c r="AD257" s="223">
        <f t="shared" si="21"/>
        <v>0</v>
      </c>
      <c r="AE257" s="82"/>
      <c r="AF257" s="83"/>
      <c r="AG257" s="79"/>
      <c r="AH257" s="79"/>
      <c r="AI257" s="84"/>
    </row>
    <row r="258" spans="1:35" ht="25.5">
      <c r="A258" s="126"/>
      <c r="B258" s="69" t="s">
        <v>1328</v>
      </c>
      <c r="C258" s="70"/>
      <c r="D258" s="71"/>
      <c r="E258" s="71"/>
      <c r="F258" s="127">
        <f>SUM(F259:F259)</f>
        <v>0</v>
      </c>
      <c r="G258" s="127">
        <f>SUM(G259:G259)</f>
        <v>0</v>
      </c>
      <c r="H258" s="127">
        <f>SUM(H259:H259)</f>
        <v>0</v>
      </c>
      <c r="I258" s="128"/>
      <c r="J258" s="127">
        <f>SUM(J259:J259)</f>
        <v>0</v>
      </c>
      <c r="K258" s="127">
        <f>SUM(K259:K259)</f>
        <v>0</v>
      </c>
      <c r="L258" s="128"/>
      <c r="M258" s="127">
        <f>SUM(M259:M259)</f>
        <v>0</v>
      </c>
      <c r="N258" s="127">
        <f>SUM(N259:N259)</f>
        <v>0</v>
      </c>
      <c r="O258" s="127">
        <f>SUM(O259:O259)</f>
        <v>0</v>
      </c>
      <c r="P258" s="127">
        <f>SUM(P259:P259)</f>
        <v>0</v>
      </c>
      <c r="Q258" s="128"/>
      <c r="R258" s="127">
        <f>SUM(R259:R259)</f>
        <v>0</v>
      </c>
      <c r="S258" s="127">
        <f>SUM(S259:S259)</f>
        <v>0</v>
      </c>
      <c r="T258" s="128"/>
      <c r="U258" s="127">
        <f>SUM(U259:U259)</f>
        <v>0</v>
      </c>
      <c r="V258" s="127">
        <f>SUM(V259:V259)</f>
        <v>0</v>
      </c>
      <c r="W258" s="127">
        <f>SUM(W259:W259)</f>
        <v>0</v>
      </c>
      <c r="X258" s="127">
        <f>SUM(X259:X259)</f>
        <v>0</v>
      </c>
      <c r="Y258" s="128"/>
      <c r="Z258" s="127">
        <f>SUM(Z259:Z259)</f>
        <v>0</v>
      </c>
      <c r="AA258" s="127">
        <f>SUM(AA259:AA259)</f>
        <v>0</v>
      </c>
      <c r="AB258" s="128"/>
      <c r="AC258" s="127">
        <f>SUM(AC259:AC259)</f>
        <v>0</v>
      </c>
      <c r="AD258" s="127">
        <f>SUM(AD259:AD259)</f>
        <v>0</v>
      </c>
      <c r="AE258" s="74"/>
      <c r="AF258" s="75"/>
      <c r="AG258" s="76"/>
      <c r="AH258" s="76"/>
      <c r="AI258" s="76"/>
    </row>
    <row r="259" spans="1:35" ht="12.75" hidden="1">
      <c r="A259" s="136" t="s">
        <v>1329</v>
      </c>
      <c r="B259" s="88"/>
      <c r="C259" s="78"/>
      <c r="D259" s="78"/>
      <c r="E259" s="89"/>
      <c r="F259" s="129"/>
      <c r="G259" s="102"/>
      <c r="H259" s="102"/>
      <c r="I259" s="102"/>
      <c r="J259" s="102"/>
      <c r="K259" s="102"/>
      <c r="L259" s="102"/>
      <c r="M259" s="133">
        <f>F259+G259+H259+J259+K259</f>
        <v>0</v>
      </c>
      <c r="N259" s="129"/>
      <c r="O259" s="102"/>
      <c r="P259" s="102"/>
      <c r="Q259" s="102"/>
      <c r="R259" s="102"/>
      <c r="S259" s="102"/>
      <c r="T259" s="102"/>
      <c r="U259" s="133">
        <f>N259+O259+P259+R259+S259</f>
        <v>0</v>
      </c>
      <c r="V259" s="129"/>
      <c r="W259" s="102"/>
      <c r="X259" s="102"/>
      <c r="Y259" s="102"/>
      <c r="Z259" s="102"/>
      <c r="AA259" s="102"/>
      <c r="AB259" s="102"/>
      <c r="AC259" s="133">
        <f>V259+W259+X259+Z259+AA259</f>
        <v>0</v>
      </c>
      <c r="AD259" s="223">
        <f t="shared" si="21"/>
        <v>0</v>
      </c>
      <c r="AE259" s="82"/>
      <c r="AF259" s="83"/>
      <c r="AG259" s="79"/>
      <c r="AH259" s="79"/>
      <c r="AI259" s="79"/>
    </row>
    <row r="261" ht="12.75">
      <c r="B261" s="48">
        <f>COUNTA(B259:B259,B257:B257,B234:B255,B25:B231,B15:B23)</f>
        <v>230</v>
      </c>
    </row>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sheetData>
  <sheetProtection/>
  <mergeCells count="57">
    <mergeCell ref="A62:AI62"/>
    <mergeCell ref="A254:AI254"/>
    <mergeCell ref="B75:AI75"/>
    <mergeCell ref="B184:AI184"/>
    <mergeCell ref="A231:AI231"/>
    <mergeCell ref="A252:AI252"/>
    <mergeCell ref="F10:F11"/>
    <mergeCell ref="G10:G11"/>
    <mergeCell ref="A27:AI27"/>
    <mergeCell ref="A8:A11"/>
    <mergeCell ref="B8:B11"/>
    <mergeCell ref="C8:C11"/>
    <mergeCell ref="D8:D11"/>
    <mergeCell ref="T10:T11"/>
    <mergeCell ref="V8:AC8"/>
    <mergeCell ref="AI8:AI11"/>
    <mergeCell ref="A1:AH1"/>
    <mergeCell ref="A2:AH2"/>
    <mergeCell ref="A3:AH3"/>
    <mergeCell ref="A4:AH4"/>
    <mergeCell ref="A5:AH5"/>
    <mergeCell ref="A6:AI6"/>
    <mergeCell ref="Z10:Z11"/>
    <mergeCell ref="AA10:AA11"/>
    <mergeCell ref="N8:U8"/>
    <mergeCell ref="N9:U9"/>
    <mergeCell ref="N10:N11"/>
    <mergeCell ref="O10:O11"/>
    <mergeCell ref="P10:P11"/>
    <mergeCell ref="Q10:Q11"/>
    <mergeCell ref="R10:R11"/>
    <mergeCell ref="H10:H11"/>
    <mergeCell ref="I10:I11"/>
    <mergeCell ref="L10:L11"/>
    <mergeCell ref="U10:U11"/>
    <mergeCell ref="M10:M11"/>
    <mergeCell ref="S10:S11"/>
    <mergeCell ref="A7:AE7"/>
    <mergeCell ref="AG8:AG11"/>
    <mergeCell ref="AH8:AH11"/>
    <mergeCell ref="F9:M9"/>
    <mergeCell ref="K10:K11"/>
    <mergeCell ref="AF8:AF11"/>
    <mergeCell ref="V10:V11"/>
    <mergeCell ref="W10:W11"/>
    <mergeCell ref="X10:X11"/>
    <mergeCell ref="Y10:Y11"/>
    <mergeCell ref="AB10:AB11"/>
    <mergeCell ref="AE8:AE11"/>
    <mergeCell ref="AD8:AD11"/>
    <mergeCell ref="A30:AI30"/>
    <mergeCell ref="A13:B13"/>
    <mergeCell ref="E8:E11"/>
    <mergeCell ref="F8:M8"/>
    <mergeCell ref="J10:J11"/>
    <mergeCell ref="V9:AC9"/>
    <mergeCell ref="AC10:AC11"/>
  </mergeCells>
  <dataValidations count="4">
    <dataValidation type="list" allowBlank="1" showInputMessage="1" showErrorMessage="1" sqref="C76:C183 C185:C230 C25 C63:C74 C28 C31:C60">
      <formula1>4_prioritate!#REF!</formula1>
    </dataValidation>
    <dataValidation type="list" allowBlank="1" showInputMessage="1" showErrorMessage="1" sqref="D185:D230 D76:D183 C253:D253 C15:D23 C259:D259 C257:D257 C255:D255 C234:D251 D25 C61:D61 D63:D74 D31:D60 D28">
      <formula1>4_prioritate!#REF!</formula1>
    </dataValidation>
    <dataValidation type="list" allowBlank="1" showInputMessage="1" showErrorMessage="1" sqref="C29:D29">
      <formula1>4_prioritate!#REF!</formula1>
    </dataValidation>
    <dataValidation type="list" allowBlank="1" showInputMessage="1" showErrorMessage="1" sqref="C26:D26">
      <formula1>4_prioritate!#REF!</formula1>
    </dataValidation>
  </dataValidations>
  <printOptions/>
  <pageMargins left="0.25" right="0.25" top="0.75" bottom="0.75" header="0.3" footer="0.3"/>
  <pageSetup fitToHeight="0" fitToWidth="1" horizontalDpi="600" verticalDpi="600" orientation="landscape" paperSize="8" scale="10" r:id="rId1"/>
</worksheet>
</file>

<file path=xl/worksheets/sheet5.xml><?xml version="1.0" encoding="utf-8"?>
<worksheet xmlns="http://schemas.openxmlformats.org/spreadsheetml/2006/main" xmlns:r="http://schemas.openxmlformats.org/officeDocument/2006/relationships">
  <sheetPr>
    <pageSetUpPr fitToPage="1"/>
  </sheetPr>
  <dimension ref="A1:BG136"/>
  <sheetViews>
    <sheetView tabSelected="1" zoomScale="70" zoomScaleNormal="70" zoomScalePageLayoutView="0" workbookViewId="0" topLeftCell="L1">
      <selection activeCell="AJ90" sqref="AJ90"/>
    </sheetView>
  </sheetViews>
  <sheetFormatPr defaultColWidth="9.140625" defaultRowHeight="15"/>
  <cols>
    <col min="1" max="1" width="6.140625" style="93" customWidth="1"/>
    <col min="2" max="2" width="25.00390625" style="48" customWidth="1"/>
    <col min="3" max="3" width="22.7109375" style="5" customWidth="1"/>
    <col min="4" max="4" width="11.28125" style="5" customWidth="1"/>
    <col min="5" max="5" width="14.28125" style="5" customWidth="1"/>
    <col min="6" max="6" width="14.421875" style="49" customWidth="1"/>
    <col min="7" max="7" width="11.28125" style="50" customWidth="1"/>
    <col min="8" max="13" width="11.28125" style="49" customWidth="1"/>
    <col min="14" max="14" width="14.421875" style="49" customWidth="1"/>
    <col min="15" max="15" width="11.28125" style="50" customWidth="1"/>
    <col min="16" max="21" width="11.28125" style="49" customWidth="1"/>
    <col min="22" max="22" width="14.421875" style="49" customWidth="1"/>
    <col min="23" max="23" width="11.28125" style="50" customWidth="1"/>
    <col min="24" max="29" width="11.28125" style="49" customWidth="1"/>
    <col min="30" max="30" width="10.7109375" style="49" customWidth="1"/>
    <col min="31" max="31" width="33.421875" style="51" customWidth="1"/>
    <col min="32" max="32" width="12.28125" style="52" customWidth="1"/>
    <col min="33" max="33" width="17.00390625" style="53" customWidth="1"/>
    <col min="34" max="34" width="15.421875" style="53" customWidth="1"/>
    <col min="35" max="35" width="37.7109375" style="53" customWidth="1"/>
    <col min="36" max="37" width="27.7109375" style="5" customWidth="1"/>
    <col min="38" max="16384" width="9.140625" style="5" customWidth="1"/>
  </cols>
  <sheetData>
    <row r="1" spans="1:34" s="2" customFormat="1" ht="24.75" customHeight="1">
      <c r="A1" s="636"/>
      <c r="B1" s="537"/>
      <c r="C1" s="537"/>
      <c r="D1" s="537"/>
      <c r="E1" s="537"/>
      <c r="F1" s="537"/>
      <c r="G1" s="537"/>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G1" s="537"/>
      <c r="AH1" s="537"/>
    </row>
    <row r="2" spans="1:34" s="2" customFormat="1" ht="19.5" customHeight="1">
      <c r="A2" s="636"/>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row>
    <row r="3" spans="1:34" s="2" customFormat="1" ht="20.25" customHeight="1">
      <c r="A3" s="636"/>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row>
    <row r="4" spans="1:35" ht="12.75" customHeight="1">
      <c r="A4" s="603"/>
      <c r="B4" s="604"/>
      <c r="C4" s="604"/>
      <c r="D4" s="604"/>
      <c r="E4" s="604"/>
      <c r="F4" s="604"/>
      <c r="G4" s="604"/>
      <c r="H4" s="604"/>
      <c r="I4" s="604"/>
      <c r="J4" s="604"/>
      <c r="K4" s="604"/>
      <c r="L4" s="604"/>
      <c r="M4" s="604"/>
      <c r="N4" s="604"/>
      <c r="O4" s="604"/>
      <c r="P4" s="604"/>
      <c r="Q4" s="604"/>
      <c r="R4" s="604"/>
      <c r="S4" s="604"/>
      <c r="T4" s="604"/>
      <c r="U4" s="604"/>
      <c r="V4" s="604"/>
      <c r="W4" s="604"/>
      <c r="X4" s="604"/>
      <c r="Y4" s="604"/>
      <c r="Z4" s="604"/>
      <c r="AA4" s="604"/>
      <c r="AB4" s="604"/>
      <c r="AC4" s="604"/>
      <c r="AD4" s="604"/>
      <c r="AE4" s="604"/>
      <c r="AF4" s="604"/>
      <c r="AG4" s="604"/>
      <c r="AH4" s="604"/>
      <c r="AI4" s="665"/>
    </row>
    <row r="5" spans="1:35" ht="16.5" customHeight="1">
      <c r="A5" s="663"/>
      <c r="B5" s="664"/>
      <c r="C5" s="664"/>
      <c r="D5" s="664"/>
      <c r="E5" s="664"/>
      <c r="F5" s="664"/>
      <c r="G5" s="664"/>
      <c r="H5" s="664"/>
      <c r="I5" s="664"/>
      <c r="J5" s="664"/>
      <c r="K5" s="664"/>
      <c r="L5" s="664"/>
      <c r="M5" s="664"/>
      <c r="N5" s="664"/>
      <c r="O5" s="664"/>
      <c r="P5" s="664"/>
      <c r="Q5" s="664"/>
      <c r="R5" s="664"/>
      <c r="S5" s="664"/>
      <c r="T5" s="664"/>
      <c r="U5" s="664"/>
      <c r="V5" s="664"/>
      <c r="W5" s="664"/>
      <c r="X5" s="664"/>
      <c r="Y5" s="664"/>
      <c r="Z5" s="664"/>
      <c r="AA5" s="664"/>
      <c r="AB5" s="664"/>
      <c r="AC5" s="664"/>
      <c r="AD5" s="664"/>
      <c r="AE5" s="664"/>
      <c r="AF5" s="664"/>
      <c r="AG5" s="664"/>
      <c r="AH5" s="664"/>
      <c r="AI5" s="57"/>
    </row>
    <row r="6" spans="1:35" ht="43.5" customHeight="1">
      <c r="A6" s="539" t="s">
        <v>2044</v>
      </c>
      <c r="B6" s="517"/>
      <c r="C6" s="517"/>
      <c r="D6" s="517"/>
      <c r="E6" s="517"/>
      <c r="F6" s="517"/>
      <c r="G6" s="517"/>
      <c r="H6" s="517"/>
      <c r="I6" s="517"/>
      <c r="J6" s="517"/>
      <c r="K6" s="517"/>
      <c r="L6" s="517"/>
      <c r="M6" s="517"/>
      <c r="N6" s="517"/>
      <c r="O6" s="517"/>
      <c r="P6" s="517"/>
      <c r="Q6" s="517"/>
      <c r="R6" s="517"/>
      <c r="S6" s="517"/>
      <c r="T6" s="517"/>
      <c r="U6" s="517"/>
      <c r="V6" s="517"/>
      <c r="W6" s="517"/>
      <c r="X6" s="517"/>
      <c r="Y6" s="517"/>
      <c r="Z6" s="517"/>
      <c r="AA6" s="517"/>
      <c r="AB6" s="517"/>
      <c r="AC6" s="517"/>
      <c r="AD6" s="517"/>
      <c r="AE6" s="517"/>
      <c r="AF6" s="540"/>
      <c r="AG6" s="540"/>
      <c r="AH6" s="540"/>
      <c r="AI6" s="540"/>
    </row>
    <row r="7" spans="1:35" ht="43.5" customHeight="1">
      <c r="A7" s="516" t="s">
        <v>1330</v>
      </c>
      <c r="B7" s="517"/>
      <c r="C7" s="517"/>
      <c r="D7" s="517"/>
      <c r="E7" s="517"/>
      <c r="F7" s="517"/>
      <c r="G7" s="517"/>
      <c r="H7" s="517"/>
      <c r="I7" s="517"/>
      <c r="J7" s="517"/>
      <c r="K7" s="517"/>
      <c r="L7" s="517"/>
      <c r="M7" s="517"/>
      <c r="N7" s="517"/>
      <c r="O7" s="517"/>
      <c r="P7" s="517"/>
      <c r="Q7" s="517"/>
      <c r="R7" s="517"/>
      <c r="S7" s="517"/>
      <c r="T7" s="517"/>
      <c r="U7" s="517"/>
      <c r="V7" s="517"/>
      <c r="W7" s="517"/>
      <c r="X7" s="517"/>
      <c r="Y7" s="517"/>
      <c r="Z7" s="517"/>
      <c r="AA7" s="517"/>
      <c r="AB7" s="517"/>
      <c r="AC7" s="517"/>
      <c r="AD7" s="517"/>
      <c r="AE7" s="517"/>
      <c r="AF7" s="144"/>
      <c r="AG7" s="144"/>
      <c r="AH7" s="144"/>
      <c r="AI7" s="143"/>
    </row>
    <row r="8" spans="1:35" ht="12.75" customHeight="1">
      <c r="A8" s="659" t="s">
        <v>3</v>
      </c>
      <c r="B8" s="660" t="s">
        <v>4</v>
      </c>
      <c r="C8" s="582" t="s">
        <v>5</v>
      </c>
      <c r="D8" s="582" t="s">
        <v>6</v>
      </c>
      <c r="E8" s="589" t="s">
        <v>7</v>
      </c>
      <c r="F8" s="553">
        <v>2018</v>
      </c>
      <c r="G8" s="554"/>
      <c r="H8" s="554"/>
      <c r="I8" s="554"/>
      <c r="J8" s="554"/>
      <c r="K8" s="554"/>
      <c r="L8" s="555"/>
      <c r="M8" s="556"/>
      <c r="N8" s="553">
        <v>2019</v>
      </c>
      <c r="O8" s="554"/>
      <c r="P8" s="554"/>
      <c r="Q8" s="554"/>
      <c r="R8" s="554"/>
      <c r="S8" s="554"/>
      <c r="T8" s="555"/>
      <c r="U8" s="556"/>
      <c r="V8" s="553">
        <v>2020</v>
      </c>
      <c r="W8" s="554"/>
      <c r="X8" s="554"/>
      <c r="Y8" s="554"/>
      <c r="Z8" s="554"/>
      <c r="AA8" s="554"/>
      <c r="AB8" s="555"/>
      <c r="AC8" s="556"/>
      <c r="AD8" s="634" t="s">
        <v>8</v>
      </c>
      <c r="AE8" s="635" t="s">
        <v>9</v>
      </c>
      <c r="AF8" s="632" t="s">
        <v>10</v>
      </c>
      <c r="AG8" s="571" t="s">
        <v>11</v>
      </c>
      <c r="AH8" s="550" t="s">
        <v>12</v>
      </c>
      <c r="AI8" s="550" t="s">
        <v>13</v>
      </c>
    </row>
    <row r="9" spans="1:35" ht="12.75" customHeight="1">
      <c r="A9" s="659"/>
      <c r="B9" s="660"/>
      <c r="C9" s="583"/>
      <c r="D9" s="583"/>
      <c r="E9" s="590"/>
      <c r="F9" s="570" t="s">
        <v>14</v>
      </c>
      <c r="G9" s="571"/>
      <c r="H9" s="571"/>
      <c r="I9" s="571"/>
      <c r="J9" s="571"/>
      <c r="K9" s="571"/>
      <c r="L9" s="572"/>
      <c r="M9" s="573"/>
      <c r="N9" s="570" t="s">
        <v>14</v>
      </c>
      <c r="O9" s="571"/>
      <c r="P9" s="571"/>
      <c r="Q9" s="571"/>
      <c r="R9" s="571"/>
      <c r="S9" s="571"/>
      <c r="T9" s="572"/>
      <c r="U9" s="573"/>
      <c r="V9" s="570" t="s">
        <v>14</v>
      </c>
      <c r="W9" s="571"/>
      <c r="X9" s="571"/>
      <c r="Y9" s="571"/>
      <c r="Z9" s="571"/>
      <c r="AA9" s="571"/>
      <c r="AB9" s="572"/>
      <c r="AC9" s="573"/>
      <c r="AD9" s="634"/>
      <c r="AE9" s="635"/>
      <c r="AF9" s="632"/>
      <c r="AG9" s="571"/>
      <c r="AH9" s="551"/>
      <c r="AI9" s="551"/>
    </row>
    <row r="10" spans="1:35" ht="15" customHeight="1">
      <c r="A10" s="659"/>
      <c r="B10" s="660"/>
      <c r="C10" s="583"/>
      <c r="D10" s="583"/>
      <c r="E10" s="590"/>
      <c r="F10" s="506" t="s">
        <v>658</v>
      </c>
      <c r="G10" s="507" t="s">
        <v>659</v>
      </c>
      <c r="H10" s="508" t="s">
        <v>660</v>
      </c>
      <c r="I10" s="509" t="s">
        <v>18</v>
      </c>
      <c r="J10" s="508" t="s">
        <v>661</v>
      </c>
      <c r="K10" s="508" t="s">
        <v>662</v>
      </c>
      <c r="L10" s="509" t="s">
        <v>21</v>
      </c>
      <c r="M10" s="657" t="s">
        <v>22</v>
      </c>
      <c r="N10" s="574" t="s">
        <v>15</v>
      </c>
      <c r="O10" s="575" t="s">
        <v>16</v>
      </c>
      <c r="P10" s="559" t="s">
        <v>17</v>
      </c>
      <c r="Q10" s="557" t="s">
        <v>18</v>
      </c>
      <c r="R10" s="559" t="s">
        <v>19</v>
      </c>
      <c r="S10" s="557" t="s">
        <v>20</v>
      </c>
      <c r="T10" s="557" t="s">
        <v>21</v>
      </c>
      <c r="U10" s="563" t="s">
        <v>22</v>
      </c>
      <c r="V10" s="574" t="s">
        <v>15</v>
      </c>
      <c r="W10" s="575" t="s">
        <v>16</v>
      </c>
      <c r="X10" s="559" t="s">
        <v>17</v>
      </c>
      <c r="Y10" s="557" t="s">
        <v>18</v>
      </c>
      <c r="Z10" s="559" t="s">
        <v>19</v>
      </c>
      <c r="AA10" s="557" t="s">
        <v>20</v>
      </c>
      <c r="AB10" s="557" t="s">
        <v>21</v>
      </c>
      <c r="AC10" s="563" t="s">
        <v>22</v>
      </c>
      <c r="AD10" s="634"/>
      <c r="AE10" s="635"/>
      <c r="AF10" s="632"/>
      <c r="AG10" s="571"/>
      <c r="AH10" s="551"/>
      <c r="AI10" s="551"/>
    </row>
    <row r="11" spans="1:35" ht="107.25" customHeight="1">
      <c r="A11" s="659"/>
      <c r="B11" s="660"/>
      <c r="C11" s="584"/>
      <c r="D11" s="584"/>
      <c r="E11" s="591"/>
      <c r="F11" s="506"/>
      <c r="G11" s="507"/>
      <c r="H11" s="508"/>
      <c r="I11" s="510"/>
      <c r="J11" s="508"/>
      <c r="K11" s="508"/>
      <c r="L11" s="510"/>
      <c r="M11" s="658"/>
      <c r="N11" s="574"/>
      <c r="O11" s="575"/>
      <c r="P11" s="559"/>
      <c r="Q11" s="558"/>
      <c r="R11" s="559"/>
      <c r="S11" s="558"/>
      <c r="T11" s="558"/>
      <c r="U11" s="564"/>
      <c r="V11" s="574"/>
      <c r="W11" s="575"/>
      <c r="X11" s="559"/>
      <c r="Y11" s="558"/>
      <c r="Z11" s="559"/>
      <c r="AA11" s="558"/>
      <c r="AB11" s="558"/>
      <c r="AC11" s="564"/>
      <c r="AD11" s="634"/>
      <c r="AE11" s="635"/>
      <c r="AF11" s="632"/>
      <c r="AG11" s="571"/>
      <c r="AH11" s="552"/>
      <c r="AI11" s="552"/>
    </row>
    <row r="12" spans="1:35" ht="39.75" customHeight="1">
      <c r="A12" s="140"/>
      <c r="B12" s="141"/>
      <c r="C12" s="141"/>
      <c r="D12" s="113"/>
      <c r="E12" s="113"/>
      <c r="F12" s="7"/>
      <c r="G12" s="6"/>
      <c r="H12" s="7"/>
      <c r="I12" s="7"/>
      <c r="J12" s="7"/>
      <c r="K12" s="7"/>
      <c r="L12" s="7"/>
      <c r="M12" s="142"/>
      <c r="N12" s="7"/>
      <c r="O12" s="6"/>
      <c r="P12" s="7"/>
      <c r="Q12" s="7"/>
      <c r="R12" s="7"/>
      <c r="S12" s="7"/>
      <c r="T12" s="7"/>
      <c r="U12" s="142"/>
      <c r="V12" s="7"/>
      <c r="W12" s="6"/>
      <c r="X12" s="7"/>
      <c r="Y12" s="7"/>
      <c r="Z12" s="7"/>
      <c r="AA12" s="7"/>
      <c r="AB12" s="7"/>
      <c r="AC12" s="142"/>
      <c r="AD12" s="114"/>
      <c r="AE12" s="115"/>
      <c r="AF12" s="116"/>
      <c r="AG12" s="117"/>
      <c r="AH12" s="118"/>
      <c r="AI12" s="118"/>
    </row>
    <row r="13" spans="1:59" s="14" customFormat="1" ht="38.25" customHeight="1">
      <c r="A13" s="620" t="s">
        <v>1331</v>
      </c>
      <c r="B13" s="620"/>
      <c r="C13" s="61"/>
      <c r="D13" s="61"/>
      <c r="E13" s="62"/>
      <c r="F13" s="63">
        <f>F14+F16+F116+F118</f>
        <v>2011607.65</v>
      </c>
      <c r="G13" s="63">
        <f>G14+G16+G116+G118</f>
        <v>396664.64</v>
      </c>
      <c r="H13" s="63">
        <f>H14+H16+H116+H118</f>
        <v>7000</v>
      </c>
      <c r="I13" s="64"/>
      <c r="J13" s="63">
        <f>J14+J16+J116+J118</f>
        <v>0</v>
      </c>
      <c r="K13" s="63">
        <f>K14+K16+K116+K118</f>
        <v>0</v>
      </c>
      <c r="L13" s="64"/>
      <c r="M13" s="63">
        <f>M14+M16+M116+M118</f>
        <v>2415272.29</v>
      </c>
      <c r="N13" s="63">
        <f>N14+N16+N116+N118</f>
        <v>2356339.3200000003</v>
      </c>
      <c r="O13" s="63">
        <f>O14+O16+O116+O118</f>
        <v>5497</v>
      </c>
      <c r="P13" s="63">
        <f>P14+P16+P116+P118</f>
        <v>25946</v>
      </c>
      <c r="Q13" s="64"/>
      <c r="R13" s="63">
        <f>R14+R16+R116+R118</f>
        <v>0</v>
      </c>
      <c r="S13" s="63">
        <f>S14+S16+S116+S118</f>
        <v>0</v>
      </c>
      <c r="T13" s="64"/>
      <c r="U13" s="63">
        <f>U14+U16+U116+U118</f>
        <v>2387782.3200000003</v>
      </c>
      <c r="V13" s="63">
        <f>V14+V16+V116+V118</f>
        <v>5269289</v>
      </c>
      <c r="W13" s="63">
        <f>W14+W16+W116+W118</f>
        <v>3436268</v>
      </c>
      <c r="X13" s="63">
        <f>X14+X16+X116+X118</f>
        <v>2509000</v>
      </c>
      <c r="Y13" s="64"/>
      <c r="Z13" s="63">
        <f>Z14+Z16+Z116+Z118</f>
        <v>2700000</v>
      </c>
      <c r="AA13" s="63">
        <f>AA14+AA16+AA116+AA118</f>
        <v>0</v>
      </c>
      <c r="AB13" s="64"/>
      <c r="AC13" s="63">
        <f>AC14+AC16+AC116+AC118</f>
        <v>13914557</v>
      </c>
      <c r="AD13" s="63">
        <f>AD14+AD16+AD116+AD118</f>
        <v>18722209.61</v>
      </c>
      <c r="AE13" s="65"/>
      <c r="AF13" s="66"/>
      <c r="AG13" s="67"/>
      <c r="AH13" s="67"/>
      <c r="AI13" s="67"/>
      <c r="AJ13" s="5"/>
      <c r="AK13" s="5"/>
      <c r="AL13" s="5"/>
      <c r="AM13" s="5"/>
      <c r="AN13" s="5"/>
      <c r="AO13" s="5"/>
      <c r="AP13" s="5"/>
      <c r="AQ13" s="5"/>
      <c r="AR13" s="5"/>
      <c r="AS13" s="5"/>
      <c r="AT13" s="5"/>
      <c r="AU13" s="5"/>
      <c r="AV13" s="5"/>
      <c r="AW13" s="5"/>
      <c r="AX13" s="5"/>
      <c r="AY13" s="5"/>
      <c r="AZ13" s="5"/>
      <c r="BA13" s="5"/>
      <c r="BB13" s="5"/>
      <c r="BC13" s="5"/>
      <c r="BD13" s="5"/>
      <c r="BE13" s="5"/>
      <c r="BF13" s="5"/>
      <c r="BG13" s="5"/>
    </row>
    <row r="14" spans="1:59" s="14" customFormat="1" ht="31.5" customHeight="1">
      <c r="A14" s="86"/>
      <c r="B14" s="69" t="s">
        <v>1332</v>
      </c>
      <c r="C14" s="70"/>
      <c r="D14" s="70"/>
      <c r="E14" s="71"/>
      <c r="F14" s="72">
        <f>SUM(F15:F15)</f>
        <v>0</v>
      </c>
      <c r="G14" s="72">
        <f>SUM(G15:G15)</f>
        <v>0</v>
      </c>
      <c r="H14" s="72">
        <f>SUM(H15:H15)</f>
        <v>0</v>
      </c>
      <c r="I14" s="73"/>
      <c r="J14" s="72">
        <f>SUM(J15:J15)</f>
        <v>0</v>
      </c>
      <c r="K14" s="72">
        <f>SUM(K15:K15)</f>
        <v>0</v>
      </c>
      <c r="L14" s="73"/>
      <c r="M14" s="72">
        <f>SUM(M15:M15)</f>
        <v>0</v>
      </c>
      <c r="N14" s="72">
        <f>SUM(N15:N15)</f>
        <v>0</v>
      </c>
      <c r="O14" s="72">
        <f>SUM(O15:O15)</f>
        <v>0</v>
      </c>
      <c r="P14" s="72">
        <f>SUM(P15:P15)</f>
        <v>0</v>
      </c>
      <c r="Q14" s="73"/>
      <c r="R14" s="72">
        <f>SUM(R15:R15)</f>
        <v>0</v>
      </c>
      <c r="S14" s="72">
        <f>SUM(S15:S15)</f>
        <v>0</v>
      </c>
      <c r="T14" s="73"/>
      <c r="U14" s="72">
        <f>SUM(U15:U15)</f>
        <v>0</v>
      </c>
      <c r="V14" s="72">
        <f>SUM(V15:V15)</f>
        <v>0</v>
      </c>
      <c r="W14" s="72">
        <f>SUM(W15:W15)</f>
        <v>0</v>
      </c>
      <c r="X14" s="72">
        <f>SUM(X15:X15)</f>
        <v>0</v>
      </c>
      <c r="Y14" s="73"/>
      <c r="Z14" s="72">
        <f>SUM(Z15:Z15)</f>
        <v>0</v>
      </c>
      <c r="AA14" s="72">
        <f>SUM(AA15:AA15)</f>
        <v>0</v>
      </c>
      <c r="AB14" s="73"/>
      <c r="AC14" s="72">
        <f>SUM(AC15:AC15)</f>
        <v>0</v>
      </c>
      <c r="AD14" s="72">
        <f>SUM(AD15:AD15)</f>
        <v>0</v>
      </c>
      <c r="AE14" s="74"/>
      <c r="AF14" s="75"/>
      <c r="AG14" s="76"/>
      <c r="AH14" s="76"/>
      <c r="AI14" s="76"/>
      <c r="AL14" s="5"/>
      <c r="AM14" s="5"/>
      <c r="AN14" s="5"/>
      <c r="AO14" s="5"/>
      <c r="AP14" s="5"/>
      <c r="AQ14" s="5"/>
      <c r="AR14" s="5"/>
      <c r="AS14" s="5"/>
      <c r="AT14" s="5"/>
      <c r="AU14" s="5"/>
      <c r="AV14" s="5"/>
      <c r="AW14" s="5"/>
      <c r="AX14" s="5"/>
      <c r="AY14" s="5"/>
      <c r="AZ14" s="5"/>
      <c r="BA14" s="5"/>
      <c r="BB14" s="5"/>
      <c r="BC14" s="5"/>
      <c r="BD14" s="5"/>
      <c r="BE14" s="5"/>
      <c r="BF14" s="5"/>
      <c r="BG14" s="5"/>
    </row>
    <row r="15" spans="1:35" ht="50.25" customHeight="1">
      <c r="A15" s="77" t="s">
        <v>1333</v>
      </c>
      <c r="B15" s="88"/>
      <c r="C15" s="78"/>
      <c r="D15" s="78"/>
      <c r="E15" s="89"/>
      <c r="F15" s="85"/>
      <c r="G15" s="81"/>
      <c r="H15" s="81"/>
      <c r="I15" s="81"/>
      <c r="J15" s="81"/>
      <c r="K15" s="81"/>
      <c r="L15" s="81"/>
      <c r="M15" s="80">
        <f>F15+G15+H15+J15+K15</f>
        <v>0</v>
      </c>
      <c r="N15" s="85"/>
      <c r="O15" s="81"/>
      <c r="P15" s="81"/>
      <c r="Q15" s="81"/>
      <c r="R15" s="81"/>
      <c r="S15" s="81"/>
      <c r="T15" s="81"/>
      <c r="U15" s="80">
        <f>N15+O15+P15+R15+S15</f>
        <v>0</v>
      </c>
      <c r="V15" s="85"/>
      <c r="W15" s="81"/>
      <c r="X15" s="81"/>
      <c r="Y15" s="81"/>
      <c r="Z15" s="81"/>
      <c r="AA15" s="81"/>
      <c r="AB15" s="81"/>
      <c r="AC15" s="80">
        <f>V15+W15+X15+Z15+AA15</f>
        <v>0</v>
      </c>
      <c r="AD15" s="211">
        <f>AC15+U15+M15</f>
        <v>0</v>
      </c>
      <c r="AE15" s="82"/>
      <c r="AF15" s="83"/>
      <c r="AG15" s="79"/>
      <c r="AH15" s="79"/>
      <c r="AI15" s="84"/>
    </row>
    <row r="16" spans="1:59" s="14" customFormat="1" ht="31.5" customHeight="1">
      <c r="A16" s="68"/>
      <c r="B16" s="69" t="s">
        <v>1334</v>
      </c>
      <c r="C16" s="70"/>
      <c r="D16" s="70"/>
      <c r="E16" s="71"/>
      <c r="F16" s="72">
        <f>SUM(F17:F106)</f>
        <v>2011607.65</v>
      </c>
      <c r="G16" s="72">
        <f>SUM(G17:G106)</f>
        <v>396664.64</v>
      </c>
      <c r="H16" s="72">
        <f>SUM(H17:H106)</f>
        <v>7000</v>
      </c>
      <c r="I16" s="73"/>
      <c r="J16" s="72">
        <f>SUM(J17:J106)</f>
        <v>0</v>
      </c>
      <c r="K16" s="72">
        <f>SUM(K17:K106)</f>
        <v>0</v>
      </c>
      <c r="L16" s="73"/>
      <c r="M16" s="72">
        <f>SUM(M17:M106)</f>
        <v>2415272.29</v>
      </c>
      <c r="N16" s="72">
        <f>SUM(N17:N106)</f>
        <v>2356339.3200000003</v>
      </c>
      <c r="O16" s="72">
        <f>SUM(O17:O106)</f>
        <v>5497</v>
      </c>
      <c r="P16" s="72">
        <f>SUM(P17:P106)</f>
        <v>25946</v>
      </c>
      <c r="Q16" s="73"/>
      <c r="R16" s="72">
        <f>SUM(R17:R106)</f>
        <v>0</v>
      </c>
      <c r="S16" s="72">
        <f>SUM(S17:S106)</f>
        <v>0</v>
      </c>
      <c r="T16" s="73"/>
      <c r="U16" s="72">
        <f>SUM(U17:U106)</f>
        <v>2387782.3200000003</v>
      </c>
      <c r="V16" s="72">
        <f aca="true" t="shared" si="0" ref="V16:AB16">SUM(V17:V106,V108,V110,V112,V114)</f>
        <v>5269289</v>
      </c>
      <c r="W16" s="72">
        <f t="shared" si="0"/>
        <v>3436268</v>
      </c>
      <c r="X16" s="72">
        <f t="shared" si="0"/>
        <v>2509000</v>
      </c>
      <c r="Y16" s="72">
        <f t="shared" si="0"/>
        <v>0</v>
      </c>
      <c r="Z16" s="72">
        <f t="shared" si="0"/>
        <v>2700000</v>
      </c>
      <c r="AA16" s="72">
        <f t="shared" si="0"/>
        <v>0</v>
      </c>
      <c r="AB16" s="72">
        <f t="shared" si="0"/>
        <v>0</v>
      </c>
      <c r="AC16" s="72">
        <f>SUM(AC17:AC106,AC108,AC110,AC112,AC114)</f>
        <v>13914557</v>
      </c>
      <c r="AD16" s="72">
        <f>SUM(AD17:AD106,AD108,AD110,AD112,AD114)</f>
        <v>18722209.61</v>
      </c>
      <c r="AE16" s="74"/>
      <c r="AF16" s="75"/>
      <c r="AG16" s="76"/>
      <c r="AH16" s="76"/>
      <c r="AI16" s="76"/>
      <c r="AL16" s="5"/>
      <c r="AM16" s="5"/>
      <c r="AN16" s="5"/>
      <c r="AO16" s="5"/>
      <c r="AP16" s="5"/>
      <c r="AQ16" s="5"/>
      <c r="AR16" s="5"/>
      <c r="AS16" s="5"/>
      <c r="AT16" s="5"/>
      <c r="AU16" s="5"/>
      <c r="AV16" s="5"/>
      <c r="AW16" s="5"/>
      <c r="AX16" s="5"/>
      <c r="AY16" s="5"/>
      <c r="AZ16" s="5"/>
      <c r="BA16" s="5"/>
      <c r="BB16" s="5"/>
      <c r="BC16" s="5"/>
      <c r="BD16" s="5"/>
      <c r="BE16" s="5"/>
      <c r="BF16" s="5"/>
      <c r="BG16" s="5"/>
    </row>
    <row r="17" spans="1:35" s="216" customFormat="1" ht="153.75" customHeight="1">
      <c r="A17" s="224" t="s">
        <v>1335</v>
      </c>
      <c r="B17" s="278" t="s">
        <v>1336</v>
      </c>
      <c r="C17" s="420" t="s">
        <v>1337</v>
      </c>
      <c r="D17" s="420" t="s">
        <v>28</v>
      </c>
      <c r="E17" s="225" t="s">
        <v>1338</v>
      </c>
      <c r="F17" s="311">
        <v>25410</v>
      </c>
      <c r="G17" s="418"/>
      <c r="H17" s="418"/>
      <c r="I17" s="418"/>
      <c r="J17" s="418"/>
      <c r="K17" s="418"/>
      <c r="L17" s="418"/>
      <c r="M17" s="454">
        <f>F17+G17+H17+J17+K17</f>
        <v>25410</v>
      </c>
      <c r="N17" s="311">
        <v>194383.3</v>
      </c>
      <c r="O17" s="418"/>
      <c r="P17" s="311">
        <v>0</v>
      </c>
      <c r="Q17" s="418"/>
      <c r="R17" s="418"/>
      <c r="S17" s="418"/>
      <c r="T17" s="418"/>
      <c r="U17" s="454">
        <f>N17+O17+P17+R17+S17</f>
        <v>194383.3</v>
      </c>
      <c r="V17" s="311">
        <v>463732</v>
      </c>
      <c r="W17" s="418">
        <v>3436268</v>
      </c>
      <c r="X17" s="311">
        <v>2500000</v>
      </c>
      <c r="Y17" s="418"/>
      <c r="Z17" s="472">
        <v>2500000</v>
      </c>
      <c r="AA17" s="418"/>
      <c r="AB17" s="418"/>
      <c r="AC17" s="454">
        <f>V17+W17+X17+Z17+AA17</f>
        <v>8900000</v>
      </c>
      <c r="AD17" s="418">
        <f>AC17+U17+M17</f>
        <v>9119793.3</v>
      </c>
      <c r="AE17" s="433" t="s">
        <v>1681</v>
      </c>
      <c r="AF17" s="229" t="s">
        <v>1680</v>
      </c>
      <c r="AG17" s="212" t="s">
        <v>1339</v>
      </c>
      <c r="AH17" s="212" t="s">
        <v>1848</v>
      </c>
      <c r="AI17" s="275" t="s">
        <v>1988</v>
      </c>
    </row>
    <row r="18" spans="1:35" s="230" customFormat="1" ht="69.75" customHeight="1">
      <c r="A18" s="224" t="s">
        <v>1340</v>
      </c>
      <c r="B18" s="251" t="s">
        <v>1341</v>
      </c>
      <c r="C18" s="212" t="s">
        <v>1342</v>
      </c>
      <c r="D18" s="212" t="s">
        <v>28</v>
      </c>
      <c r="E18" s="231" t="s">
        <v>1343</v>
      </c>
      <c r="F18" s="226">
        <v>303290</v>
      </c>
      <c r="G18" s="227">
        <v>137493</v>
      </c>
      <c r="H18" s="227"/>
      <c r="I18" s="227"/>
      <c r="J18" s="227"/>
      <c r="K18" s="227"/>
      <c r="L18" s="227"/>
      <c r="M18" s="454">
        <f aca="true" t="shared" si="1" ref="M18:M81">F18+G18+H18+J18+K18</f>
        <v>440783</v>
      </c>
      <c r="N18" s="226"/>
      <c r="O18" s="227"/>
      <c r="P18" s="217"/>
      <c r="Q18" s="227"/>
      <c r="R18" s="227"/>
      <c r="S18" s="227"/>
      <c r="T18" s="227"/>
      <c r="U18" s="454">
        <f>N18+O18+P18+R18+S18</f>
        <v>0</v>
      </c>
      <c r="V18" s="227"/>
      <c r="W18" s="227"/>
      <c r="X18" s="217"/>
      <c r="Y18" s="227"/>
      <c r="Z18" s="227"/>
      <c r="AA18" s="227"/>
      <c r="AB18" s="227"/>
      <c r="AC18" s="454">
        <f>V18+W18+X18+Z18+AA18</f>
        <v>0</v>
      </c>
      <c r="AD18" s="418">
        <f aca="true" t="shared" si="2" ref="AD18:AD81">AC18+U18+M18</f>
        <v>440783</v>
      </c>
      <c r="AE18" s="228" t="s">
        <v>1344</v>
      </c>
      <c r="AF18" s="229">
        <v>2018</v>
      </c>
      <c r="AG18" s="212" t="s">
        <v>33</v>
      </c>
      <c r="AH18" s="460" t="s">
        <v>1842</v>
      </c>
      <c r="AI18" s="460" t="s">
        <v>1989</v>
      </c>
    </row>
    <row r="19" spans="1:35" s="230" customFormat="1" ht="69.75" customHeight="1">
      <c r="A19" s="224" t="s">
        <v>1345</v>
      </c>
      <c r="B19" s="251" t="s">
        <v>1346</v>
      </c>
      <c r="C19" s="212" t="s">
        <v>1347</v>
      </c>
      <c r="D19" s="212" t="s">
        <v>38</v>
      </c>
      <c r="E19" s="231" t="s">
        <v>1348</v>
      </c>
      <c r="F19" s="226"/>
      <c r="G19" s="227"/>
      <c r="H19" s="227"/>
      <c r="I19" s="227"/>
      <c r="J19" s="227"/>
      <c r="K19" s="227"/>
      <c r="L19" s="227"/>
      <c r="M19" s="454">
        <f t="shared" si="1"/>
        <v>0</v>
      </c>
      <c r="N19" s="226"/>
      <c r="O19" s="227"/>
      <c r="P19" s="227"/>
      <c r="Q19" s="227"/>
      <c r="R19" s="227"/>
      <c r="S19" s="227"/>
      <c r="T19" s="227"/>
      <c r="U19" s="454">
        <f aca="true" t="shared" si="3" ref="U19:U82">N19+O19+P19+R19+S19</f>
        <v>0</v>
      </c>
      <c r="V19" s="226">
        <f>500*100</f>
        <v>50000</v>
      </c>
      <c r="W19" s="227"/>
      <c r="X19" s="227"/>
      <c r="Y19" s="227"/>
      <c r="Z19" s="227"/>
      <c r="AA19" s="227"/>
      <c r="AB19" s="227"/>
      <c r="AC19" s="454">
        <f aca="true" t="shared" si="4" ref="AC19:AC82">V19+W19+X19+Z19+AA19</f>
        <v>50000</v>
      </c>
      <c r="AD19" s="418">
        <f t="shared" si="2"/>
        <v>50000</v>
      </c>
      <c r="AE19" s="228" t="s">
        <v>1349</v>
      </c>
      <c r="AF19" s="229">
        <v>2020</v>
      </c>
      <c r="AG19" s="212" t="s">
        <v>33</v>
      </c>
      <c r="AH19" s="215" t="s">
        <v>1842</v>
      </c>
      <c r="AI19" s="215" t="s">
        <v>1990</v>
      </c>
    </row>
    <row r="20" spans="1:35" s="230" customFormat="1" ht="69.75" customHeight="1">
      <c r="A20" s="224" t="s">
        <v>1350</v>
      </c>
      <c r="B20" s="251" t="s">
        <v>1351</v>
      </c>
      <c r="C20" s="212" t="s">
        <v>1342</v>
      </c>
      <c r="D20" s="212" t="s">
        <v>38</v>
      </c>
      <c r="E20" s="231" t="s">
        <v>2130</v>
      </c>
      <c r="F20" s="226"/>
      <c r="G20" s="227"/>
      <c r="H20" s="227"/>
      <c r="I20" s="227"/>
      <c r="J20" s="227"/>
      <c r="K20" s="227"/>
      <c r="L20" s="227"/>
      <c r="M20" s="454">
        <f t="shared" si="1"/>
        <v>0</v>
      </c>
      <c r="N20" s="226"/>
      <c r="O20" s="227"/>
      <c r="P20" s="227"/>
      <c r="Q20" s="227"/>
      <c r="R20" s="227"/>
      <c r="S20" s="227"/>
      <c r="T20" s="227"/>
      <c r="U20" s="454">
        <f t="shared" si="3"/>
        <v>0</v>
      </c>
      <c r="V20" s="226">
        <v>100000</v>
      </c>
      <c r="W20" s="227"/>
      <c r="X20" s="227"/>
      <c r="Y20" s="227"/>
      <c r="Z20" s="227"/>
      <c r="AA20" s="227"/>
      <c r="AB20" s="227"/>
      <c r="AC20" s="454">
        <f t="shared" si="4"/>
        <v>100000</v>
      </c>
      <c r="AD20" s="418">
        <f t="shared" si="2"/>
        <v>100000</v>
      </c>
      <c r="AE20" s="228" t="s">
        <v>1353</v>
      </c>
      <c r="AF20" s="229">
        <v>2020</v>
      </c>
      <c r="AG20" s="212" t="s">
        <v>123</v>
      </c>
      <c r="AH20" s="460" t="str">
        <f>'[3]5_prioritate'!T20</f>
        <v>Nē</v>
      </c>
      <c r="AI20" s="215" t="s">
        <v>2036</v>
      </c>
    </row>
    <row r="21" spans="1:35" s="230" customFormat="1" ht="69.75" customHeight="1">
      <c r="A21" s="224" t="s">
        <v>1354</v>
      </c>
      <c r="B21" s="251" t="s">
        <v>1355</v>
      </c>
      <c r="C21" s="212" t="s">
        <v>1342</v>
      </c>
      <c r="D21" s="212" t="s">
        <v>28</v>
      </c>
      <c r="E21" s="231" t="s">
        <v>1352</v>
      </c>
      <c r="F21" s="226"/>
      <c r="G21" s="227"/>
      <c r="H21" s="227"/>
      <c r="I21" s="227"/>
      <c r="J21" s="227"/>
      <c r="K21" s="227"/>
      <c r="L21" s="227"/>
      <c r="M21" s="454">
        <f t="shared" si="1"/>
        <v>0</v>
      </c>
      <c r="N21" s="226"/>
      <c r="O21" s="227"/>
      <c r="P21" s="227"/>
      <c r="Q21" s="227"/>
      <c r="R21" s="227"/>
      <c r="S21" s="227"/>
      <c r="T21" s="227"/>
      <c r="U21" s="454">
        <f t="shared" si="3"/>
        <v>0</v>
      </c>
      <c r="V21" s="226">
        <v>600000</v>
      </c>
      <c r="W21" s="227"/>
      <c r="X21" s="227"/>
      <c r="Y21" s="227"/>
      <c r="Z21" s="227"/>
      <c r="AA21" s="227"/>
      <c r="AB21" s="227"/>
      <c r="AC21" s="454">
        <f t="shared" si="4"/>
        <v>600000</v>
      </c>
      <c r="AD21" s="418">
        <f t="shared" si="2"/>
        <v>600000</v>
      </c>
      <c r="AE21" s="228" t="s">
        <v>1356</v>
      </c>
      <c r="AF21" s="229">
        <v>2020</v>
      </c>
      <c r="AG21" s="212" t="s">
        <v>123</v>
      </c>
      <c r="AH21" s="460" t="str">
        <f>'[3]5_prioritate'!T21</f>
        <v>Daļēji</v>
      </c>
      <c r="AI21" s="215" t="str">
        <f>'[3]5_prioritate'!U21</f>
        <v>Sistēma tiek sakārtota pakāpeniski. Darbs turpināsies arī nākamos gadus</v>
      </c>
    </row>
    <row r="22" spans="1:35" s="230" customFormat="1" ht="69.75" customHeight="1">
      <c r="A22" s="224" t="s">
        <v>1357</v>
      </c>
      <c r="B22" s="251" t="s">
        <v>1358</v>
      </c>
      <c r="C22" s="212" t="s">
        <v>1359</v>
      </c>
      <c r="D22" s="212" t="s">
        <v>38</v>
      </c>
      <c r="E22" s="231" t="s">
        <v>1352</v>
      </c>
      <c r="F22" s="226"/>
      <c r="G22" s="227"/>
      <c r="H22" s="227"/>
      <c r="I22" s="227"/>
      <c r="J22" s="227"/>
      <c r="K22" s="227"/>
      <c r="L22" s="227"/>
      <c r="M22" s="454">
        <f t="shared" si="1"/>
        <v>0</v>
      </c>
      <c r="N22" s="226"/>
      <c r="O22" s="227"/>
      <c r="P22" s="227"/>
      <c r="Q22" s="227"/>
      <c r="R22" s="227"/>
      <c r="S22" s="227"/>
      <c r="T22" s="227"/>
      <c r="U22" s="454">
        <f t="shared" si="3"/>
        <v>0</v>
      </c>
      <c r="V22" s="226">
        <v>10000</v>
      </c>
      <c r="W22" s="227"/>
      <c r="X22" s="227"/>
      <c r="Y22" s="227"/>
      <c r="Z22" s="227"/>
      <c r="AA22" s="227"/>
      <c r="AB22" s="227"/>
      <c r="AC22" s="454">
        <f t="shared" si="4"/>
        <v>10000</v>
      </c>
      <c r="AD22" s="418">
        <f t="shared" si="2"/>
        <v>10000</v>
      </c>
      <c r="AE22" s="228" t="s">
        <v>1360</v>
      </c>
      <c r="AF22" s="229">
        <v>2020</v>
      </c>
      <c r="AG22" s="212" t="s">
        <v>123</v>
      </c>
      <c r="AH22" s="460"/>
      <c r="AI22" s="215"/>
    </row>
    <row r="23" spans="1:35" s="230" customFormat="1" ht="69.75" customHeight="1">
      <c r="A23" s="224" t="s">
        <v>1361</v>
      </c>
      <c r="B23" s="251" t="s">
        <v>1362</v>
      </c>
      <c r="C23" s="212" t="s">
        <v>1363</v>
      </c>
      <c r="D23" s="212" t="s">
        <v>28</v>
      </c>
      <c r="E23" s="225" t="s">
        <v>1364</v>
      </c>
      <c r="F23" s="226">
        <v>80378.9</v>
      </c>
      <c r="G23" s="227">
        <v>80378.90000000001</v>
      </c>
      <c r="H23" s="227">
        <v>7000</v>
      </c>
      <c r="I23" s="227" t="s">
        <v>1365</v>
      </c>
      <c r="J23" s="227"/>
      <c r="K23" s="227"/>
      <c r="L23" s="227"/>
      <c r="M23" s="454">
        <f t="shared" si="1"/>
        <v>167757.8</v>
      </c>
      <c r="N23" s="226"/>
      <c r="O23" s="327">
        <v>5497</v>
      </c>
      <c r="P23" s="227"/>
      <c r="Q23" s="227" t="s">
        <v>1365</v>
      </c>
      <c r="R23" s="227"/>
      <c r="S23" s="227"/>
      <c r="T23" s="227"/>
      <c r="U23" s="454">
        <f t="shared" si="3"/>
        <v>5497</v>
      </c>
      <c r="V23" s="227"/>
      <c r="W23" s="327"/>
      <c r="X23" s="227"/>
      <c r="Y23" s="227"/>
      <c r="Z23" s="227"/>
      <c r="AA23" s="227"/>
      <c r="AB23" s="227"/>
      <c r="AC23" s="454">
        <f t="shared" si="4"/>
        <v>0</v>
      </c>
      <c r="AD23" s="418">
        <f t="shared" si="2"/>
        <v>173254.8</v>
      </c>
      <c r="AE23" s="228" t="s">
        <v>1366</v>
      </c>
      <c r="AF23" s="229">
        <v>2020</v>
      </c>
      <c r="AG23" s="212" t="s">
        <v>336</v>
      </c>
      <c r="AH23" s="488" t="s">
        <v>1842</v>
      </c>
      <c r="AI23" s="460" t="s">
        <v>2037</v>
      </c>
    </row>
    <row r="24" spans="1:35" s="230" customFormat="1" ht="69.75" customHeight="1">
      <c r="A24" s="224" t="s">
        <v>1367</v>
      </c>
      <c r="B24" s="251" t="s">
        <v>1368</v>
      </c>
      <c r="C24" s="212" t="s">
        <v>1369</v>
      </c>
      <c r="D24" s="243" t="s">
        <v>1370</v>
      </c>
      <c r="E24" s="231" t="s">
        <v>1371</v>
      </c>
      <c r="F24" s="226"/>
      <c r="G24" s="227"/>
      <c r="H24" s="227"/>
      <c r="I24" s="227"/>
      <c r="J24" s="227"/>
      <c r="K24" s="227"/>
      <c r="L24" s="227"/>
      <c r="M24" s="454">
        <f t="shared" si="1"/>
        <v>0</v>
      </c>
      <c r="N24" s="226">
        <v>35000</v>
      </c>
      <c r="O24" s="227"/>
      <c r="P24" s="227"/>
      <c r="Q24" s="227"/>
      <c r="R24" s="227"/>
      <c r="S24" s="227"/>
      <c r="T24" s="227"/>
      <c r="U24" s="454">
        <f t="shared" si="3"/>
        <v>35000</v>
      </c>
      <c r="V24" s="227"/>
      <c r="W24" s="227"/>
      <c r="X24" s="227"/>
      <c r="Y24" s="227"/>
      <c r="Z24" s="227"/>
      <c r="AA24" s="227"/>
      <c r="AB24" s="227"/>
      <c r="AC24" s="454">
        <f t="shared" si="4"/>
        <v>0</v>
      </c>
      <c r="AD24" s="418">
        <f t="shared" si="2"/>
        <v>35000</v>
      </c>
      <c r="AE24" s="228" t="s">
        <v>2131</v>
      </c>
      <c r="AF24" s="229">
        <v>2019</v>
      </c>
      <c r="AG24" s="212" t="s">
        <v>332</v>
      </c>
      <c r="AH24" s="215" t="s">
        <v>1883</v>
      </c>
      <c r="AI24" s="215" t="s">
        <v>1991</v>
      </c>
    </row>
    <row r="25" spans="1:35" s="230" customFormat="1" ht="69.75" customHeight="1">
      <c r="A25" s="224" t="s">
        <v>1372</v>
      </c>
      <c r="B25" s="251" t="s">
        <v>1373</v>
      </c>
      <c r="C25" s="212" t="s">
        <v>1374</v>
      </c>
      <c r="D25" s="243" t="s">
        <v>1370</v>
      </c>
      <c r="E25" s="231" t="s">
        <v>2130</v>
      </c>
      <c r="F25" s="226"/>
      <c r="G25" s="227"/>
      <c r="H25" s="227"/>
      <c r="I25" s="227"/>
      <c r="J25" s="227"/>
      <c r="K25" s="227"/>
      <c r="L25" s="227"/>
      <c r="M25" s="454">
        <f t="shared" si="1"/>
        <v>0</v>
      </c>
      <c r="N25" s="226"/>
      <c r="O25" s="227"/>
      <c r="P25" s="227"/>
      <c r="Q25" s="227"/>
      <c r="R25" s="227"/>
      <c r="S25" s="227"/>
      <c r="T25" s="227"/>
      <c r="U25" s="454">
        <f t="shared" si="3"/>
        <v>0</v>
      </c>
      <c r="V25" s="226">
        <v>80000</v>
      </c>
      <c r="W25" s="227"/>
      <c r="X25" s="227"/>
      <c r="Y25" s="227"/>
      <c r="Z25" s="227"/>
      <c r="AA25" s="227"/>
      <c r="AB25" s="227"/>
      <c r="AC25" s="454">
        <f t="shared" si="4"/>
        <v>80000</v>
      </c>
      <c r="AD25" s="418">
        <f t="shared" si="2"/>
        <v>80000</v>
      </c>
      <c r="AE25" s="232" t="s">
        <v>1375</v>
      </c>
      <c r="AF25" s="229">
        <v>2020</v>
      </c>
      <c r="AG25" s="212" t="s">
        <v>123</v>
      </c>
      <c r="AH25" s="460"/>
      <c r="AI25" s="215"/>
    </row>
    <row r="26" spans="1:35" s="230" customFormat="1" ht="69.75" customHeight="1">
      <c r="A26" s="224" t="s">
        <v>1376</v>
      </c>
      <c r="B26" s="251" t="s">
        <v>1377</v>
      </c>
      <c r="C26" s="212" t="s">
        <v>1337</v>
      </c>
      <c r="D26" s="243" t="s">
        <v>1370</v>
      </c>
      <c r="E26" s="231" t="s">
        <v>2130</v>
      </c>
      <c r="F26" s="226"/>
      <c r="G26" s="227"/>
      <c r="H26" s="227"/>
      <c r="I26" s="227"/>
      <c r="J26" s="227"/>
      <c r="K26" s="227"/>
      <c r="L26" s="227"/>
      <c r="M26" s="454">
        <f t="shared" si="1"/>
        <v>0</v>
      </c>
      <c r="N26" s="356">
        <v>456300</v>
      </c>
      <c r="O26" s="308"/>
      <c r="P26" s="227"/>
      <c r="Q26" s="227"/>
      <c r="R26" s="227"/>
      <c r="S26" s="227"/>
      <c r="T26" s="227"/>
      <c r="U26" s="454">
        <f t="shared" si="3"/>
        <v>456300</v>
      </c>
      <c r="V26" s="227">
        <v>1700000</v>
      </c>
      <c r="W26" s="308"/>
      <c r="X26" s="227"/>
      <c r="Y26" s="227"/>
      <c r="Z26" s="227"/>
      <c r="AA26" s="227"/>
      <c r="AB26" s="227"/>
      <c r="AC26" s="454">
        <f t="shared" si="4"/>
        <v>1700000</v>
      </c>
      <c r="AD26" s="418">
        <f t="shared" si="2"/>
        <v>2156300</v>
      </c>
      <c r="AE26" s="232" t="s">
        <v>1378</v>
      </c>
      <c r="AF26" s="229">
        <v>2019</v>
      </c>
      <c r="AG26" s="212" t="s">
        <v>33</v>
      </c>
      <c r="AH26" s="460" t="s">
        <v>1842</v>
      </c>
      <c r="AI26" s="215" t="s">
        <v>1992</v>
      </c>
    </row>
    <row r="27" spans="1:35" s="230" customFormat="1" ht="69.75" customHeight="1">
      <c r="A27" s="224" t="s">
        <v>1379</v>
      </c>
      <c r="B27" s="251" t="s">
        <v>1380</v>
      </c>
      <c r="C27" s="212" t="s">
        <v>1342</v>
      </c>
      <c r="D27" s="243" t="s">
        <v>1370</v>
      </c>
      <c r="E27" s="231" t="s">
        <v>2130</v>
      </c>
      <c r="F27" s="226"/>
      <c r="G27" s="227"/>
      <c r="H27" s="227"/>
      <c r="I27" s="227"/>
      <c r="J27" s="227"/>
      <c r="K27" s="227"/>
      <c r="L27" s="227"/>
      <c r="M27" s="454">
        <f t="shared" si="1"/>
        <v>0</v>
      </c>
      <c r="N27" s="226"/>
      <c r="O27" s="227"/>
      <c r="P27" s="227"/>
      <c r="Q27" s="227"/>
      <c r="R27" s="227"/>
      <c r="S27" s="227"/>
      <c r="T27" s="227"/>
      <c r="U27" s="454">
        <f t="shared" si="3"/>
        <v>0</v>
      </c>
      <c r="V27" s="227">
        <v>350000</v>
      </c>
      <c r="W27" s="227"/>
      <c r="X27" s="227"/>
      <c r="Y27" s="227"/>
      <c r="Z27" s="227"/>
      <c r="AA27" s="227"/>
      <c r="AB27" s="227"/>
      <c r="AC27" s="454">
        <f t="shared" si="4"/>
        <v>350000</v>
      </c>
      <c r="AD27" s="418">
        <f t="shared" si="2"/>
        <v>350000</v>
      </c>
      <c r="AE27" s="232" t="s">
        <v>1381</v>
      </c>
      <c r="AF27" s="229">
        <v>2020</v>
      </c>
      <c r="AG27" s="212" t="s">
        <v>123</v>
      </c>
      <c r="AH27" s="215"/>
      <c r="AI27" s="215"/>
    </row>
    <row r="28" spans="1:35" s="230" customFormat="1" ht="69.75" customHeight="1">
      <c r="A28" s="224" t="s">
        <v>1382</v>
      </c>
      <c r="B28" s="251" t="s">
        <v>1383</v>
      </c>
      <c r="C28" s="212" t="s">
        <v>1384</v>
      </c>
      <c r="D28" s="212" t="s">
        <v>28</v>
      </c>
      <c r="E28" s="231" t="s">
        <v>1352</v>
      </c>
      <c r="F28" s="226">
        <v>20000</v>
      </c>
      <c r="G28" s="227"/>
      <c r="H28" s="227"/>
      <c r="I28" s="227"/>
      <c r="J28" s="227"/>
      <c r="K28" s="227"/>
      <c r="L28" s="227"/>
      <c r="M28" s="454">
        <f t="shared" si="1"/>
        <v>20000</v>
      </c>
      <c r="N28" s="226"/>
      <c r="O28" s="227"/>
      <c r="P28" s="227"/>
      <c r="Q28" s="227"/>
      <c r="R28" s="227"/>
      <c r="S28" s="227"/>
      <c r="T28" s="227"/>
      <c r="U28" s="454">
        <f t="shared" si="3"/>
        <v>0</v>
      </c>
      <c r="V28" s="227">
        <v>20000</v>
      </c>
      <c r="W28" s="227"/>
      <c r="X28" s="227"/>
      <c r="Y28" s="227"/>
      <c r="Z28" s="227"/>
      <c r="AA28" s="227"/>
      <c r="AB28" s="227"/>
      <c r="AC28" s="454">
        <f t="shared" si="4"/>
        <v>20000</v>
      </c>
      <c r="AD28" s="418">
        <f t="shared" si="2"/>
        <v>40000</v>
      </c>
      <c r="AE28" s="232" t="s">
        <v>1385</v>
      </c>
      <c r="AF28" s="229" t="s">
        <v>57</v>
      </c>
      <c r="AG28" s="212" t="s">
        <v>123</v>
      </c>
      <c r="AH28" s="215" t="s">
        <v>1844</v>
      </c>
      <c r="AI28" s="215"/>
    </row>
    <row r="29" spans="1:35" s="230" customFormat="1" ht="69.75" customHeight="1">
      <c r="A29" s="224" t="s">
        <v>1386</v>
      </c>
      <c r="B29" s="251" t="s">
        <v>1387</v>
      </c>
      <c r="C29" s="212" t="s">
        <v>1342</v>
      </c>
      <c r="D29" s="212" t="s">
        <v>28</v>
      </c>
      <c r="E29" s="231" t="s">
        <v>1352</v>
      </c>
      <c r="F29" s="226">
        <v>27850</v>
      </c>
      <c r="G29" s="227"/>
      <c r="H29" s="227"/>
      <c r="I29" s="227"/>
      <c r="J29" s="227"/>
      <c r="K29" s="227"/>
      <c r="L29" s="227"/>
      <c r="M29" s="454">
        <f t="shared" si="1"/>
        <v>27850</v>
      </c>
      <c r="N29" s="226"/>
      <c r="O29" s="227"/>
      <c r="P29" s="227"/>
      <c r="Q29" s="227"/>
      <c r="R29" s="227"/>
      <c r="S29" s="227"/>
      <c r="T29" s="227"/>
      <c r="U29" s="454">
        <f t="shared" si="3"/>
        <v>0</v>
      </c>
      <c r="V29" s="227"/>
      <c r="W29" s="227"/>
      <c r="X29" s="227"/>
      <c r="Y29" s="227"/>
      <c r="Z29" s="227"/>
      <c r="AA29" s="227"/>
      <c r="AB29" s="227"/>
      <c r="AC29" s="454">
        <f t="shared" si="4"/>
        <v>0</v>
      </c>
      <c r="AD29" s="418">
        <f t="shared" si="2"/>
        <v>27850</v>
      </c>
      <c r="AE29" s="232" t="s">
        <v>1388</v>
      </c>
      <c r="AF29" s="229">
        <v>2018</v>
      </c>
      <c r="AG29" s="212" t="s">
        <v>123</v>
      </c>
      <c r="AH29" s="215" t="s">
        <v>1842</v>
      </c>
      <c r="AI29" s="215"/>
    </row>
    <row r="30" spans="1:35" s="230" customFormat="1" ht="69.75" customHeight="1">
      <c r="A30" s="224" t="s">
        <v>1389</v>
      </c>
      <c r="B30" s="251" t="s">
        <v>1390</v>
      </c>
      <c r="C30" s="212" t="s">
        <v>1374</v>
      </c>
      <c r="D30" s="243" t="s">
        <v>1370</v>
      </c>
      <c r="E30" s="231" t="s">
        <v>1352</v>
      </c>
      <c r="F30" s="226"/>
      <c r="G30" s="227"/>
      <c r="H30" s="227"/>
      <c r="I30" s="227"/>
      <c r="J30" s="227"/>
      <c r="K30" s="227"/>
      <c r="L30" s="227"/>
      <c r="M30" s="454">
        <f t="shared" si="1"/>
        <v>0</v>
      </c>
      <c r="N30" s="226"/>
      <c r="O30" s="227"/>
      <c r="P30" s="227"/>
      <c r="Q30" s="227"/>
      <c r="R30" s="227"/>
      <c r="S30" s="227"/>
      <c r="T30" s="227"/>
      <c r="U30" s="454">
        <f t="shared" si="3"/>
        <v>0</v>
      </c>
      <c r="V30" s="227">
        <v>100000</v>
      </c>
      <c r="W30" s="227"/>
      <c r="X30" s="227"/>
      <c r="Y30" s="227"/>
      <c r="Z30" s="227"/>
      <c r="AA30" s="227"/>
      <c r="AB30" s="227"/>
      <c r="AC30" s="454">
        <f t="shared" si="4"/>
        <v>100000</v>
      </c>
      <c r="AD30" s="418">
        <f t="shared" si="2"/>
        <v>100000</v>
      </c>
      <c r="AE30" s="232" t="s">
        <v>1391</v>
      </c>
      <c r="AF30" s="229">
        <v>2020</v>
      </c>
      <c r="AG30" s="212" t="s">
        <v>123</v>
      </c>
      <c r="AH30" s="215"/>
      <c r="AI30" s="215"/>
    </row>
    <row r="31" spans="1:35" s="230" customFormat="1" ht="69.75" customHeight="1">
      <c r="A31" s="224" t="s">
        <v>1392</v>
      </c>
      <c r="B31" s="251" t="s">
        <v>1393</v>
      </c>
      <c r="C31" s="212" t="s">
        <v>1337</v>
      </c>
      <c r="D31" s="243" t="s">
        <v>1370</v>
      </c>
      <c r="E31" s="231" t="s">
        <v>1352</v>
      </c>
      <c r="F31" s="226"/>
      <c r="G31" s="227"/>
      <c r="H31" s="227"/>
      <c r="I31" s="227"/>
      <c r="J31" s="227"/>
      <c r="K31" s="227"/>
      <c r="L31" s="227"/>
      <c r="M31" s="454">
        <f t="shared" si="1"/>
        <v>0</v>
      </c>
      <c r="N31" s="226"/>
      <c r="O31" s="227"/>
      <c r="P31" s="227"/>
      <c r="Q31" s="227"/>
      <c r="R31" s="227"/>
      <c r="S31" s="227"/>
      <c r="T31" s="227"/>
      <c r="U31" s="454">
        <f t="shared" si="3"/>
        <v>0</v>
      </c>
      <c r="V31" s="226">
        <v>50000</v>
      </c>
      <c r="W31" s="227"/>
      <c r="X31" s="227"/>
      <c r="Y31" s="227"/>
      <c r="Z31" s="227"/>
      <c r="AA31" s="227"/>
      <c r="AB31" s="227"/>
      <c r="AC31" s="454">
        <f t="shared" si="4"/>
        <v>50000</v>
      </c>
      <c r="AD31" s="418">
        <f t="shared" si="2"/>
        <v>50000</v>
      </c>
      <c r="AE31" s="232" t="s">
        <v>122</v>
      </c>
      <c r="AF31" s="229">
        <v>2020</v>
      </c>
      <c r="AG31" s="212" t="s">
        <v>123</v>
      </c>
      <c r="AH31" s="215" t="s">
        <v>1844</v>
      </c>
      <c r="AI31" s="215"/>
    </row>
    <row r="32" spans="1:35" s="230" customFormat="1" ht="69.75" customHeight="1">
      <c r="A32" s="224" t="s">
        <v>1394</v>
      </c>
      <c r="B32" s="251" t="s">
        <v>1395</v>
      </c>
      <c r="C32" s="212" t="s">
        <v>1337</v>
      </c>
      <c r="D32" s="212" t="s">
        <v>28</v>
      </c>
      <c r="E32" s="231" t="s">
        <v>1396</v>
      </c>
      <c r="F32" s="226">
        <v>302264.75999999995</v>
      </c>
      <c r="G32" s="227">
        <v>178792.74</v>
      </c>
      <c r="H32" s="227"/>
      <c r="I32" s="227"/>
      <c r="J32" s="227"/>
      <c r="K32" s="227"/>
      <c r="L32" s="227"/>
      <c r="M32" s="454">
        <f t="shared" si="1"/>
        <v>481057.49999999994</v>
      </c>
      <c r="N32" s="226"/>
      <c r="O32" s="227"/>
      <c r="P32" s="227"/>
      <c r="Q32" s="227"/>
      <c r="R32" s="227"/>
      <c r="S32" s="227"/>
      <c r="T32" s="227"/>
      <c r="U32" s="454">
        <f t="shared" si="3"/>
        <v>0</v>
      </c>
      <c r="V32" s="227"/>
      <c r="W32" s="227"/>
      <c r="X32" s="227"/>
      <c r="Y32" s="227"/>
      <c r="Z32" s="227"/>
      <c r="AA32" s="227"/>
      <c r="AB32" s="227"/>
      <c r="AC32" s="454">
        <f t="shared" si="4"/>
        <v>0</v>
      </c>
      <c r="AD32" s="418">
        <f t="shared" si="2"/>
        <v>481057.49999999994</v>
      </c>
      <c r="AE32" s="232" t="s">
        <v>1397</v>
      </c>
      <c r="AF32" s="229">
        <v>2018</v>
      </c>
      <c r="AG32" s="212" t="s">
        <v>123</v>
      </c>
      <c r="AH32" s="215" t="s">
        <v>1842</v>
      </c>
      <c r="AI32" s="215"/>
    </row>
    <row r="33" spans="1:35" s="230" customFormat="1" ht="69.75" customHeight="1">
      <c r="A33" s="224" t="s">
        <v>1398</v>
      </c>
      <c r="B33" s="251" t="s">
        <v>1399</v>
      </c>
      <c r="C33" s="212" t="s">
        <v>1337</v>
      </c>
      <c r="D33" s="243" t="s">
        <v>1370</v>
      </c>
      <c r="E33" s="231" t="s">
        <v>1371</v>
      </c>
      <c r="F33" s="226"/>
      <c r="G33" s="227"/>
      <c r="H33" s="227"/>
      <c r="I33" s="227"/>
      <c r="J33" s="227"/>
      <c r="K33" s="227"/>
      <c r="L33" s="227"/>
      <c r="M33" s="454">
        <f t="shared" si="1"/>
        <v>0</v>
      </c>
      <c r="N33" s="226">
        <v>45000</v>
      </c>
      <c r="O33" s="227"/>
      <c r="P33" s="227"/>
      <c r="Q33" s="227"/>
      <c r="R33" s="227"/>
      <c r="S33" s="227"/>
      <c r="T33" s="227"/>
      <c r="U33" s="454">
        <f t="shared" si="3"/>
        <v>45000</v>
      </c>
      <c r="V33" s="227"/>
      <c r="W33" s="227"/>
      <c r="X33" s="227"/>
      <c r="Y33" s="227"/>
      <c r="Z33" s="227"/>
      <c r="AA33" s="227"/>
      <c r="AB33" s="227"/>
      <c r="AC33" s="454">
        <f t="shared" si="4"/>
        <v>0</v>
      </c>
      <c r="AD33" s="418">
        <f t="shared" si="2"/>
        <v>45000</v>
      </c>
      <c r="AE33" s="232" t="s">
        <v>1400</v>
      </c>
      <c r="AF33" s="229">
        <v>2019</v>
      </c>
      <c r="AG33" s="212" t="s">
        <v>123</v>
      </c>
      <c r="AH33" s="215" t="s">
        <v>1844</v>
      </c>
      <c r="AI33" s="215"/>
    </row>
    <row r="34" spans="1:35" s="230" customFormat="1" ht="69.75" customHeight="1">
      <c r="A34" s="224" t="s">
        <v>1401</v>
      </c>
      <c r="B34" s="251" t="s">
        <v>1402</v>
      </c>
      <c r="C34" s="212" t="s">
        <v>1337</v>
      </c>
      <c r="D34" s="243" t="s">
        <v>1370</v>
      </c>
      <c r="E34" s="231" t="s">
        <v>1371</v>
      </c>
      <c r="F34" s="226"/>
      <c r="G34" s="227"/>
      <c r="H34" s="227"/>
      <c r="I34" s="227"/>
      <c r="J34" s="227"/>
      <c r="K34" s="227"/>
      <c r="L34" s="227"/>
      <c r="M34" s="454">
        <f t="shared" si="1"/>
        <v>0</v>
      </c>
      <c r="N34" s="226">
        <v>100000</v>
      </c>
      <c r="O34" s="227"/>
      <c r="P34" s="227"/>
      <c r="Q34" s="227"/>
      <c r="R34" s="227"/>
      <c r="S34" s="227"/>
      <c r="T34" s="227"/>
      <c r="U34" s="454">
        <f t="shared" si="3"/>
        <v>100000</v>
      </c>
      <c r="V34" s="227"/>
      <c r="W34" s="227"/>
      <c r="X34" s="227"/>
      <c r="Y34" s="227"/>
      <c r="Z34" s="227"/>
      <c r="AA34" s="227"/>
      <c r="AB34" s="227"/>
      <c r="AC34" s="454">
        <f t="shared" si="4"/>
        <v>0</v>
      </c>
      <c r="AD34" s="418">
        <f t="shared" si="2"/>
        <v>100000</v>
      </c>
      <c r="AE34" s="228" t="s">
        <v>1403</v>
      </c>
      <c r="AF34" s="229">
        <v>2019</v>
      </c>
      <c r="AG34" s="212" t="s">
        <v>123</v>
      </c>
      <c r="AH34" s="215" t="s">
        <v>1844</v>
      </c>
      <c r="AI34" s="215"/>
    </row>
    <row r="35" spans="1:35" s="230" customFormat="1" ht="69.75" customHeight="1">
      <c r="A35" s="224" t="s">
        <v>1404</v>
      </c>
      <c r="B35" s="251" t="s">
        <v>1405</v>
      </c>
      <c r="C35" s="212" t="s">
        <v>1342</v>
      </c>
      <c r="D35" s="243" t="s">
        <v>1370</v>
      </c>
      <c r="E35" s="231" t="s">
        <v>1371</v>
      </c>
      <c r="F35" s="226"/>
      <c r="G35" s="227"/>
      <c r="H35" s="227"/>
      <c r="I35" s="227"/>
      <c r="J35" s="227"/>
      <c r="K35" s="227"/>
      <c r="L35" s="227"/>
      <c r="M35" s="454">
        <f t="shared" si="1"/>
        <v>0</v>
      </c>
      <c r="N35" s="226">
        <v>70000</v>
      </c>
      <c r="O35" s="227"/>
      <c r="P35" s="227"/>
      <c r="Q35" s="227"/>
      <c r="R35" s="227"/>
      <c r="S35" s="227"/>
      <c r="T35" s="227"/>
      <c r="U35" s="454">
        <f t="shared" si="3"/>
        <v>70000</v>
      </c>
      <c r="V35" s="227"/>
      <c r="W35" s="227"/>
      <c r="X35" s="227"/>
      <c r="Y35" s="227"/>
      <c r="Z35" s="227"/>
      <c r="AA35" s="227"/>
      <c r="AB35" s="227"/>
      <c r="AC35" s="454">
        <f t="shared" si="4"/>
        <v>0</v>
      </c>
      <c r="AD35" s="418">
        <f t="shared" si="2"/>
        <v>70000</v>
      </c>
      <c r="AE35" s="228" t="s">
        <v>1406</v>
      </c>
      <c r="AF35" s="229">
        <v>2019</v>
      </c>
      <c r="AG35" s="212" t="s">
        <v>123</v>
      </c>
      <c r="AH35" s="215" t="s">
        <v>1844</v>
      </c>
      <c r="AI35" s="215"/>
    </row>
    <row r="36" spans="1:35" s="230" customFormat="1" ht="69.75" customHeight="1">
      <c r="A36" s="224" t="s">
        <v>1407</v>
      </c>
      <c r="B36" s="251" t="s">
        <v>1408</v>
      </c>
      <c r="C36" s="212" t="s">
        <v>1342</v>
      </c>
      <c r="D36" s="243" t="s">
        <v>1370</v>
      </c>
      <c r="E36" s="231" t="s">
        <v>1371</v>
      </c>
      <c r="F36" s="226"/>
      <c r="G36" s="227"/>
      <c r="H36" s="227"/>
      <c r="I36" s="227"/>
      <c r="J36" s="227"/>
      <c r="K36" s="227"/>
      <c r="L36" s="227"/>
      <c r="M36" s="454">
        <f t="shared" si="1"/>
        <v>0</v>
      </c>
      <c r="N36" s="226">
        <v>50000</v>
      </c>
      <c r="O36" s="227"/>
      <c r="P36" s="227"/>
      <c r="Q36" s="227"/>
      <c r="R36" s="227"/>
      <c r="S36" s="227"/>
      <c r="T36" s="227"/>
      <c r="U36" s="454">
        <f t="shared" si="3"/>
        <v>50000</v>
      </c>
      <c r="V36" s="227"/>
      <c r="W36" s="227"/>
      <c r="X36" s="227"/>
      <c r="Y36" s="227"/>
      <c r="Z36" s="227"/>
      <c r="AA36" s="227"/>
      <c r="AB36" s="227"/>
      <c r="AC36" s="454">
        <f t="shared" si="4"/>
        <v>0</v>
      </c>
      <c r="AD36" s="418">
        <f t="shared" si="2"/>
        <v>50000</v>
      </c>
      <c r="AE36" s="228" t="s">
        <v>1409</v>
      </c>
      <c r="AF36" s="229">
        <v>2019</v>
      </c>
      <c r="AG36" s="212" t="s">
        <v>123</v>
      </c>
      <c r="AH36" s="215" t="s">
        <v>1844</v>
      </c>
      <c r="AI36" s="215"/>
    </row>
    <row r="37" spans="1:35" s="230" customFormat="1" ht="69.75" customHeight="1">
      <c r="A37" s="224" t="s">
        <v>1410</v>
      </c>
      <c r="B37" s="251" t="s">
        <v>1411</v>
      </c>
      <c r="C37" s="212" t="s">
        <v>1412</v>
      </c>
      <c r="D37" s="243" t="s">
        <v>1370</v>
      </c>
      <c r="E37" s="233" t="s">
        <v>1413</v>
      </c>
      <c r="F37" s="226"/>
      <c r="G37" s="227"/>
      <c r="H37" s="227"/>
      <c r="I37" s="227"/>
      <c r="J37" s="227"/>
      <c r="K37" s="227"/>
      <c r="L37" s="227"/>
      <c r="M37" s="454">
        <f t="shared" si="1"/>
        <v>0</v>
      </c>
      <c r="N37" s="226"/>
      <c r="O37" s="227"/>
      <c r="P37" s="227"/>
      <c r="Q37" s="227"/>
      <c r="R37" s="227"/>
      <c r="S37" s="227"/>
      <c r="T37" s="227"/>
      <c r="U37" s="454">
        <f t="shared" si="3"/>
        <v>0</v>
      </c>
      <c r="V37" s="227">
        <v>500000</v>
      </c>
      <c r="W37" s="227"/>
      <c r="X37" s="227"/>
      <c r="Y37" s="227"/>
      <c r="Z37" s="227"/>
      <c r="AA37" s="227"/>
      <c r="AB37" s="227"/>
      <c r="AC37" s="454">
        <f t="shared" si="4"/>
        <v>500000</v>
      </c>
      <c r="AD37" s="418">
        <f t="shared" si="2"/>
        <v>500000</v>
      </c>
      <c r="AE37" s="228" t="s">
        <v>1414</v>
      </c>
      <c r="AF37" s="229">
        <v>2019</v>
      </c>
      <c r="AG37" s="212" t="s">
        <v>123</v>
      </c>
      <c r="AH37" s="215" t="s">
        <v>1848</v>
      </c>
      <c r="AI37" s="215"/>
    </row>
    <row r="38" spans="1:35" s="230" customFormat="1" ht="69.75" customHeight="1">
      <c r="A38" s="224" t="s">
        <v>1415</v>
      </c>
      <c r="B38" s="251" t="s">
        <v>1416</v>
      </c>
      <c r="C38" s="212" t="s">
        <v>1412</v>
      </c>
      <c r="D38" s="243" t="s">
        <v>1370</v>
      </c>
      <c r="E38" s="231" t="s">
        <v>1371</v>
      </c>
      <c r="F38" s="226"/>
      <c r="G38" s="227"/>
      <c r="H38" s="227"/>
      <c r="I38" s="227"/>
      <c r="J38" s="227"/>
      <c r="K38" s="227"/>
      <c r="L38" s="227"/>
      <c r="M38" s="454">
        <f t="shared" si="1"/>
        <v>0</v>
      </c>
      <c r="N38" s="226"/>
      <c r="O38" s="227"/>
      <c r="P38" s="227"/>
      <c r="Q38" s="227"/>
      <c r="R38" s="227"/>
      <c r="S38" s="227"/>
      <c r="T38" s="227"/>
      <c r="U38" s="454">
        <f t="shared" si="3"/>
        <v>0</v>
      </c>
      <c r="V38" s="227">
        <v>145000</v>
      </c>
      <c r="W38" s="227"/>
      <c r="X38" s="227"/>
      <c r="Y38" s="227"/>
      <c r="Z38" s="227"/>
      <c r="AA38" s="227"/>
      <c r="AB38" s="227"/>
      <c r="AC38" s="454">
        <f t="shared" si="4"/>
        <v>145000</v>
      </c>
      <c r="AD38" s="418">
        <f t="shared" si="2"/>
        <v>145000</v>
      </c>
      <c r="AE38" s="228" t="s">
        <v>1417</v>
      </c>
      <c r="AF38" s="229">
        <v>2019</v>
      </c>
      <c r="AG38" s="212" t="s">
        <v>123</v>
      </c>
      <c r="AH38" s="215" t="s">
        <v>1848</v>
      </c>
      <c r="AI38" s="215" t="s">
        <v>2038</v>
      </c>
    </row>
    <row r="39" spans="1:35" s="230" customFormat="1" ht="69.75" customHeight="1">
      <c r="A39" s="224" t="s">
        <v>1418</v>
      </c>
      <c r="B39" s="251" t="s">
        <v>1419</v>
      </c>
      <c r="C39" s="212" t="s">
        <v>1412</v>
      </c>
      <c r="D39" s="243" t="s">
        <v>1370</v>
      </c>
      <c r="E39" s="231" t="s">
        <v>1371</v>
      </c>
      <c r="F39" s="226"/>
      <c r="G39" s="227"/>
      <c r="H39" s="227"/>
      <c r="I39" s="227"/>
      <c r="J39" s="227"/>
      <c r="K39" s="227"/>
      <c r="L39" s="227"/>
      <c r="M39" s="454">
        <f t="shared" si="1"/>
        <v>0</v>
      </c>
      <c r="N39" s="226"/>
      <c r="O39" s="227"/>
      <c r="P39" s="227"/>
      <c r="Q39" s="227"/>
      <c r="R39" s="227"/>
      <c r="S39" s="227"/>
      <c r="T39" s="227"/>
      <c r="U39" s="454">
        <f t="shared" si="3"/>
        <v>0</v>
      </c>
      <c r="V39" s="227">
        <v>62000</v>
      </c>
      <c r="W39" s="227"/>
      <c r="X39" s="227"/>
      <c r="Y39" s="227"/>
      <c r="Z39" s="227"/>
      <c r="AA39" s="227"/>
      <c r="AB39" s="227"/>
      <c r="AC39" s="454">
        <f t="shared" si="4"/>
        <v>62000</v>
      </c>
      <c r="AD39" s="418">
        <f t="shared" si="2"/>
        <v>62000</v>
      </c>
      <c r="AE39" s="228" t="s">
        <v>1420</v>
      </c>
      <c r="AF39" s="229">
        <v>2019</v>
      </c>
      <c r="AG39" s="212" t="s">
        <v>123</v>
      </c>
      <c r="AH39" s="215" t="s">
        <v>1844</v>
      </c>
      <c r="AI39" s="215"/>
    </row>
    <row r="40" spans="1:35" s="230" customFormat="1" ht="69.75" customHeight="1">
      <c r="A40" s="224" t="s">
        <v>1421</v>
      </c>
      <c r="B40" s="251" t="s">
        <v>1422</v>
      </c>
      <c r="C40" s="212" t="s">
        <v>1412</v>
      </c>
      <c r="D40" s="243" t="s">
        <v>1370</v>
      </c>
      <c r="E40" s="233" t="s">
        <v>1413</v>
      </c>
      <c r="F40" s="226"/>
      <c r="G40" s="227"/>
      <c r="H40" s="227"/>
      <c r="I40" s="227"/>
      <c r="J40" s="227"/>
      <c r="K40" s="227"/>
      <c r="L40" s="227"/>
      <c r="M40" s="454">
        <f t="shared" si="1"/>
        <v>0</v>
      </c>
      <c r="N40" s="226">
        <v>0</v>
      </c>
      <c r="O40" s="227"/>
      <c r="P40" s="227"/>
      <c r="Q40" s="227"/>
      <c r="R40" s="227"/>
      <c r="S40" s="227"/>
      <c r="T40" s="227"/>
      <c r="U40" s="454">
        <f t="shared" si="3"/>
        <v>0</v>
      </c>
      <c r="V40" s="226">
        <v>29737</v>
      </c>
      <c r="W40" s="227"/>
      <c r="X40" s="227"/>
      <c r="Y40" s="227"/>
      <c r="Z40" s="227"/>
      <c r="AA40" s="227"/>
      <c r="AB40" s="227"/>
      <c r="AC40" s="454">
        <f t="shared" si="4"/>
        <v>29737</v>
      </c>
      <c r="AD40" s="418">
        <f t="shared" si="2"/>
        <v>29737</v>
      </c>
      <c r="AE40" s="228" t="s">
        <v>1423</v>
      </c>
      <c r="AF40" s="229">
        <v>2020</v>
      </c>
      <c r="AG40" s="212" t="s">
        <v>123</v>
      </c>
      <c r="AH40" s="215" t="s">
        <v>1842</v>
      </c>
      <c r="AI40" s="215"/>
    </row>
    <row r="41" spans="1:35" s="230" customFormat="1" ht="69.75" customHeight="1">
      <c r="A41" s="224" t="s">
        <v>1424</v>
      </c>
      <c r="B41" s="251" t="s">
        <v>1425</v>
      </c>
      <c r="C41" s="212" t="s">
        <v>1412</v>
      </c>
      <c r="D41" s="212" t="s">
        <v>28</v>
      </c>
      <c r="E41" s="233" t="s">
        <v>1413</v>
      </c>
      <c r="F41" s="226">
        <v>0</v>
      </c>
      <c r="G41" s="227"/>
      <c r="H41" s="227"/>
      <c r="I41" s="227"/>
      <c r="J41" s="227"/>
      <c r="K41" s="227"/>
      <c r="L41" s="227"/>
      <c r="M41" s="454">
        <f t="shared" si="1"/>
        <v>0</v>
      </c>
      <c r="N41" s="226">
        <v>238000</v>
      </c>
      <c r="O41" s="227"/>
      <c r="P41" s="227"/>
      <c r="Q41" s="227"/>
      <c r="R41" s="227"/>
      <c r="S41" s="227"/>
      <c r="T41" s="227"/>
      <c r="U41" s="454">
        <f t="shared" si="3"/>
        <v>238000</v>
      </c>
      <c r="V41" s="227"/>
      <c r="W41" s="227"/>
      <c r="X41" s="227"/>
      <c r="Y41" s="227"/>
      <c r="Z41" s="227"/>
      <c r="AA41" s="227"/>
      <c r="AB41" s="227"/>
      <c r="AC41" s="454">
        <f t="shared" si="4"/>
        <v>0</v>
      </c>
      <c r="AD41" s="418">
        <f t="shared" si="2"/>
        <v>238000</v>
      </c>
      <c r="AE41" s="228" t="s">
        <v>1426</v>
      </c>
      <c r="AF41" s="229">
        <v>2019</v>
      </c>
      <c r="AG41" s="212" t="s">
        <v>33</v>
      </c>
      <c r="AH41" s="215" t="s">
        <v>1842</v>
      </c>
      <c r="AI41" s="215"/>
    </row>
    <row r="42" spans="1:35" s="230" customFormat="1" ht="69.75" customHeight="1">
      <c r="A42" s="224" t="s">
        <v>1427</v>
      </c>
      <c r="B42" s="251" t="s">
        <v>1428</v>
      </c>
      <c r="C42" s="212" t="s">
        <v>1412</v>
      </c>
      <c r="D42" s="243" t="s">
        <v>1370</v>
      </c>
      <c r="E42" s="233" t="s">
        <v>1413</v>
      </c>
      <c r="F42" s="226"/>
      <c r="G42" s="227"/>
      <c r="H42" s="227"/>
      <c r="I42" s="227"/>
      <c r="J42" s="227"/>
      <c r="K42" s="227"/>
      <c r="L42" s="227"/>
      <c r="M42" s="454">
        <f t="shared" si="1"/>
        <v>0</v>
      </c>
      <c r="N42" s="226"/>
      <c r="O42" s="227"/>
      <c r="P42" s="227"/>
      <c r="Q42" s="227"/>
      <c r="R42" s="227"/>
      <c r="S42" s="227"/>
      <c r="T42" s="227"/>
      <c r="U42" s="454">
        <f t="shared" si="3"/>
        <v>0</v>
      </c>
      <c r="V42" s="226">
        <v>4000</v>
      </c>
      <c r="W42" s="227"/>
      <c r="X42" s="227"/>
      <c r="Y42" s="227"/>
      <c r="Z42" s="227"/>
      <c r="AA42" s="227"/>
      <c r="AB42" s="227"/>
      <c r="AC42" s="454">
        <f t="shared" si="4"/>
        <v>4000</v>
      </c>
      <c r="AD42" s="418">
        <f t="shared" si="2"/>
        <v>4000</v>
      </c>
      <c r="AE42" s="228" t="s">
        <v>1429</v>
      </c>
      <c r="AF42" s="229">
        <v>2020</v>
      </c>
      <c r="AG42" s="212" t="s">
        <v>123</v>
      </c>
      <c r="AH42" s="215" t="s">
        <v>1842</v>
      </c>
      <c r="AI42" s="215" t="s">
        <v>2039</v>
      </c>
    </row>
    <row r="43" spans="1:35" s="230" customFormat="1" ht="69.75" customHeight="1">
      <c r="A43" s="224" t="s">
        <v>1430</v>
      </c>
      <c r="B43" s="251" t="s">
        <v>1431</v>
      </c>
      <c r="C43" s="212" t="s">
        <v>1412</v>
      </c>
      <c r="D43" s="243" t="s">
        <v>1370</v>
      </c>
      <c r="E43" s="233" t="s">
        <v>1413</v>
      </c>
      <c r="F43" s="226"/>
      <c r="G43" s="227"/>
      <c r="H43" s="227"/>
      <c r="I43" s="227"/>
      <c r="J43" s="227"/>
      <c r="K43" s="227"/>
      <c r="L43" s="227"/>
      <c r="M43" s="454">
        <f t="shared" si="1"/>
        <v>0</v>
      </c>
      <c r="N43" s="226"/>
      <c r="O43" s="227"/>
      <c r="P43" s="227"/>
      <c r="Q43" s="227"/>
      <c r="R43" s="227"/>
      <c r="S43" s="227"/>
      <c r="T43" s="227"/>
      <c r="U43" s="454">
        <f t="shared" si="3"/>
        <v>0</v>
      </c>
      <c r="V43" s="226">
        <v>16000</v>
      </c>
      <c r="W43" s="227"/>
      <c r="X43" s="227"/>
      <c r="Y43" s="227"/>
      <c r="Z43" s="227"/>
      <c r="AA43" s="227"/>
      <c r="AB43" s="227"/>
      <c r="AC43" s="454">
        <f t="shared" si="4"/>
        <v>16000</v>
      </c>
      <c r="AD43" s="418">
        <f t="shared" si="2"/>
        <v>16000</v>
      </c>
      <c r="AE43" s="228" t="s">
        <v>1432</v>
      </c>
      <c r="AF43" s="229">
        <v>2020</v>
      </c>
      <c r="AG43" s="212" t="s">
        <v>123</v>
      </c>
      <c r="AH43" s="215"/>
      <c r="AI43" s="215"/>
    </row>
    <row r="44" spans="1:35" s="230" customFormat="1" ht="69.75" customHeight="1">
      <c r="A44" s="224" t="s">
        <v>1433</v>
      </c>
      <c r="B44" s="251" t="s">
        <v>1434</v>
      </c>
      <c r="C44" s="212" t="s">
        <v>1412</v>
      </c>
      <c r="D44" s="212" t="s">
        <v>28</v>
      </c>
      <c r="E44" s="233" t="s">
        <v>1413</v>
      </c>
      <c r="F44" s="226">
        <v>0</v>
      </c>
      <c r="G44" s="227"/>
      <c r="H44" s="227"/>
      <c r="I44" s="227"/>
      <c r="J44" s="227"/>
      <c r="K44" s="227"/>
      <c r="L44" s="227"/>
      <c r="M44" s="454">
        <f t="shared" si="1"/>
        <v>0</v>
      </c>
      <c r="N44" s="226"/>
      <c r="O44" s="227"/>
      <c r="P44" s="227"/>
      <c r="Q44" s="227"/>
      <c r="R44" s="227"/>
      <c r="S44" s="227"/>
      <c r="T44" s="227"/>
      <c r="U44" s="454">
        <f t="shared" si="3"/>
        <v>0</v>
      </c>
      <c r="V44" s="226">
        <v>3000</v>
      </c>
      <c r="W44" s="227"/>
      <c r="X44" s="227"/>
      <c r="Y44" s="227"/>
      <c r="Z44" s="227"/>
      <c r="AA44" s="227"/>
      <c r="AB44" s="227"/>
      <c r="AC44" s="454">
        <f t="shared" si="4"/>
        <v>3000</v>
      </c>
      <c r="AD44" s="418">
        <f t="shared" si="2"/>
        <v>3000</v>
      </c>
      <c r="AE44" s="228" t="s">
        <v>1435</v>
      </c>
      <c r="AF44" s="229">
        <v>2020</v>
      </c>
      <c r="AG44" s="212" t="s">
        <v>123</v>
      </c>
      <c r="AH44" s="215" t="s">
        <v>1842</v>
      </c>
      <c r="AI44" s="215"/>
    </row>
    <row r="45" spans="1:35" s="230" customFormat="1" ht="69.75" customHeight="1">
      <c r="A45" s="224" t="s">
        <v>1436</v>
      </c>
      <c r="B45" s="251" t="s">
        <v>1437</v>
      </c>
      <c r="C45" s="212" t="s">
        <v>1412</v>
      </c>
      <c r="D45" s="243" t="s">
        <v>1370</v>
      </c>
      <c r="E45" s="233" t="s">
        <v>1413</v>
      </c>
      <c r="F45" s="226"/>
      <c r="G45" s="227"/>
      <c r="H45" s="227"/>
      <c r="I45" s="227"/>
      <c r="J45" s="227"/>
      <c r="K45" s="227"/>
      <c r="L45" s="227"/>
      <c r="M45" s="454">
        <f t="shared" si="1"/>
        <v>0</v>
      </c>
      <c r="N45" s="226">
        <v>50000</v>
      </c>
      <c r="O45" s="227"/>
      <c r="P45" s="227"/>
      <c r="Q45" s="227"/>
      <c r="R45" s="227"/>
      <c r="S45" s="227"/>
      <c r="T45" s="227"/>
      <c r="U45" s="454">
        <f t="shared" si="3"/>
        <v>50000</v>
      </c>
      <c r="V45" s="227"/>
      <c r="W45" s="227"/>
      <c r="X45" s="227"/>
      <c r="Y45" s="227"/>
      <c r="Z45" s="227"/>
      <c r="AA45" s="227"/>
      <c r="AB45" s="227"/>
      <c r="AC45" s="454">
        <f t="shared" si="4"/>
        <v>0</v>
      </c>
      <c r="AD45" s="418">
        <f t="shared" si="2"/>
        <v>50000</v>
      </c>
      <c r="AE45" s="228" t="s">
        <v>1438</v>
      </c>
      <c r="AF45" s="229">
        <v>2019</v>
      </c>
      <c r="AG45" s="212" t="s">
        <v>123</v>
      </c>
      <c r="AH45" s="215" t="s">
        <v>1842</v>
      </c>
      <c r="AI45" s="215"/>
    </row>
    <row r="46" spans="1:35" s="230" customFormat="1" ht="69.75" customHeight="1">
      <c r="A46" s="224" t="s">
        <v>1439</v>
      </c>
      <c r="B46" s="251" t="s">
        <v>1440</v>
      </c>
      <c r="C46" s="212" t="s">
        <v>1412</v>
      </c>
      <c r="D46" s="243" t="s">
        <v>1370</v>
      </c>
      <c r="E46" s="233" t="s">
        <v>1413</v>
      </c>
      <c r="F46" s="226"/>
      <c r="G46" s="227"/>
      <c r="H46" s="227"/>
      <c r="I46" s="227"/>
      <c r="J46" s="227"/>
      <c r="K46" s="227"/>
      <c r="L46" s="227"/>
      <c r="M46" s="454">
        <f t="shared" si="1"/>
        <v>0</v>
      </c>
      <c r="N46" s="226">
        <v>0</v>
      </c>
      <c r="O46" s="227"/>
      <c r="P46" s="227"/>
      <c r="Q46" s="227"/>
      <c r="R46" s="227"/>
      <c r="S46" s="227"/>
      <c r="T46" s="227"/>
      <c r="U46" s="454">
        <f t="shared" si="3"/>
        <v>0</v>
      </c>
      <c r="V46" s="226">
        <v>50000</v>
      </c>
      <c r="W46" s="227"/>
      <c r="X46" s="227"/>
      <c r="Y46" s="227"/>
      <c r="Z46" s="227"/>
      <c r="AA46" s="227"/>
      <c r="AB46" s="227"/>
      <c r="AC46" s="454">
        <f t="shared" si="4"/>
        <v>50000</v>
      </c>
      <c r="AD46" s="418">
        <f t="shared" si="2"/>
        <v>50000</v>
      </c>
      <c r="AE46" s="228" t="s">
        <v>1441</v>
      </c>
      <c r="AF46" s="229">
        <v>2019</v>
      </c>
      <c r="AG46" s="212" t="s">
        <v>123</v>
      </c>
      <c r="AH46" s="215" t="s">
        <v>1844</v>
      </c>
      <c r="AI46" s="215"/>
    </row>
    <row r="47" spans="1:35" s="230" customFormat="1" ht="69.75" customHeight="1">
      <c r="A47" s="224" t="s">
        <v>1442</v>
      </c>
      <c r="B47" s="251" t="s">
        <v>1443</v>
      </c>
      <c r="C47" s="212" t="s">
        <v>1337</v>
      </c>
      <c r="D47" s="212" t="s">
        <v>0</v>
      </c>
      <c r="E47" s="231" t="s">
        <v>1444</v>
      </c>
      <c r="F47" s="226">
        <v>50146</v>
      </c>
      <c r="G47" s="227"/>
      <c r="H47" s="227"/>
      <c r="I47" s="227"/>
      <c r="J47" s="227"/>
      <c r="K47" s="227"/>
      <c r="L47" s="227"/>
      <c r="M47" s="454">
        <f t="shared" si="1"/>
        <v>50146</v>
      </c>
      <c r="N47" s="226"/>
      <c r="O47" s="227"/>
      <c r="P47" s="227"/>
      <c r="Q47" s="227"/>
      <c r="R47" s="227"/>
      <c r="S47" s="227"/>
      <c r="T47" s="227"/>
      <c r="U47" s="454">
        <f t="shared" si="3"/>
        <v>0</v>
      </c>
      <c r="V47" s="227"/>
      <c r="W47" s="227"/>
      <c r="X47" s="227"/>
      <c r="Y47" s="227"/>
      <c r="Z47" s="227"/>
      <c r="AA47" s="227"/>
      <c r="AB47" s="227"/>
      <c r="AC47" s="454">
        <f t="shared" si="4"/>
        <v>0</v>
      </c>
      <c r="AD47" s="418">
        <f t="shared" si="2"/>
        <v>50146</v>
      </c>
      <c r="AE47" s="228" t="s">
        <v>1445</v>
      </c>
      <c r="AF47" s="229">
        <v>2018</v>
      </c>
      <c r="AG47" s="212" t="s">
        <v>478</v>
      </c>
      <c r="AH47" s="460" t="s">
        <v>1842</v>
      </c>
      <c r="AI47" s="460" t="s">
        <v>1993</v>
      </c>
    </row>
    <row r="48" spans="1:35" s="230" customFormat="1" ht="69.75" customHeight="1">
      <c r="A48" s="224" t="s">
        <v>1446</v>
      </c>
      <c r="B48" s="251" t="s">
        <v>1447</v>
      </c>
      <c r="C48" s="212" t="s">
        <v>1363</v>
      </c>
      <c r="D48" s="212" t="s">
        <v>0</v>
      </c>
      <c r="E48" s="231" t="s">
        <v>1448</v>
      </c>
      <c r="F48" s="226"/>
      <c r="G48" s="227"/>
      <c r="H48" s="227"/>
      <c r="I48" s="227"/>
      <c r="J48" s="227"/>
      <c r="K48" s="227"/>
      <c r="L48" s="227"/>
      <c r="M48" s="454">
        <f t="shared" si="1"/>
        <v>0</v>
      </c>
      <c r="N48" s="226">
        <v>6000</v>
      </c>
      <c r="O48" s="227"/>
      <c r="P48" s="227"/>
      <c r="Q48" s="227"/>
      <c r="R48" s="227"/>
      <c r="S48" s="227"/>
      <c r="T48" s="227"/>
      <c r="U48" s="454">
        <f t="shared" si="3"/>
        <v>6000</v>
      </c>
      <c r="V48" s="227"/>
      <c r="W48" s="227"/>
      <c r="X48" s="227"/>
      <c r="Y48" s="227"/>
      <c r="Z48" s="227"/>
      <c r="AA48" s="227"/>
      <c r="AB48" s="227"/>
      <c r="AC48" s="454">
        <f t="shared" si="4"/>
        <v>0</v>
      </c>
      <c r="AD48" s="418">
        <f t="shared" si="2"/>
        <v>6000</v>
      </c>
      <c r="AE48" s="228" t="s">
        <v>2132</v>
      </c>
      <c r="AF48" s="229">
        <v>2019</v>
      </c>
      <c r="AG48" s="212" t="s">
        <v>478</v>
      </c>
      <c r="AH48" s="215" t="s">
        <v>1842</v>
      </c>
      <c r="AI48" s="215" t="s">
        <v>1994</v>
      </c>
    </row>
    <row r="49" spans="1:35" s="230" customFormat="1" ht="69.75" customHeight="1">
      <c r="A49" s="224" t="s">
        <v>1449</v>
      </c>
      <c r="B49" s="251" t="s">
        <v>1450</v>
      </c>
      <c r="C49" s="212" t="s">
        <v>1342</v>
      </c>
      <c r="D49" s="212" t="s">
        <v>0</v>
      </c>
      <c r="E49" s="225" t="s">
        <v>1338</v>
      </c>
      <c r="F49" s="226"/>
      <c r="G49" s="227"/>
      <c r="H49" s="227"/>
      <c r="I49" s="227"/>
      <c r="J49" s="227"/>
      <c r="K49" s="227"/>
      <c r="L49" s="227"/>
      <c r="M49" s="454">
        <f t="shared" si="1"/>
        <v>0</v>
      </c>
      <c r="N49" s="226"/>
      <c r="O49" s="227"/>
      <c r="P49" s="227"/>
      <c r="Q49" s="227"/>
      <c r="R49" s="227"/>
      <c r="S49" s="227"/>
      <c r="T49" s="227"/>
      <c r="U49" s="454">
        <f t="shared" si="3"/>
        <v>0</v>
      </c>
      <c r="V49" s="227">
        <v>3200</v>
      </c>
      <c r="W49" s="227"/>
      <c r="X49" s="227"/>
      <c r="Y49" s="227"/>
      <c r="Z49" s="227"/>
      <c r="AA49" s="227"/>
      <c r="AB49" s="227"/>
      <c r="AC49" s="454">
        <f t="shared" si="4"/>
        <v>3200</v>
      </c>
      <c r="AD49" s="418">
        <f t="shared" si="2"/>
        <v>3200</v>
      </c>
      <c r="AE49" s="328" t="s">
        <v>1451</v>
      </c>
      <c r="AF49" s="229">
        <v>2020</v>
      </c>
      <c r="AG49" s="212" t="s">
        <v>1339</v>
      </c>
      <c r="AH49" s="215"/>
      <c r="AI49" s="275"/>
    </row>
    <row r="50" spans="1:35" s="230" customFormat="1" ht="69.75" customHeight="1">
      <c r="A50" s="224" t="s">
        <v>1452</v>
      </c>
      <c r="B50" s="251" t="s">
        <v>1453</v>
      </c>
      <c r="C50" s="212" t="s">
        <v>1342</v>
      </c>
      <c r="D50" s="212" t="s">
        <v>0</v>
      </c>
      <c r="E50" s="225" t="s">
        <v>1338</v>
      </c>
      <c r="F50" s="226"/>
      <c r="G50" s="227"/>
      <c r="H50" s="227"/>
      <c r="I50" s="227"/>
      <c r="J50" s="227"/>
      <c r="K50" s="227"/>
      <c r="L50" s="227"/>
      <c r="M50" s="454">
        <f t="shared" si="1"/>
        <v>0</v>
      </c>
      <c r="N50" s="226"/>
      <c r="O50" s="227"/>
      <c r="P50" s="227"/>
      <c r="Q50" s="227"/>
      <c r="R50" s="227"/>
      <c r="S50" s="227"/>
      <c r="T50" s="227"/>
      <c r="U50" s="454">
        <f t="shared" si="3"/>
        <v>0</v>
      </c>
      <c r="V50" s="227">
        <v>13400</v>
      </c>
      <c r="W50" s="227"/>
      <c r="X50" s="227"/>
      <c r="Y50" s="227"/>
      <c r="Z50" s="227"/>
      <c r="AA50" s="227"/>
      <c r="AB50" s="227"/>
      <c r="AC50" s="454">
        <f t="shared" si="4"/>
        <v>13400</v>
      </c>
      <c r="AD50" s="418">
        <f t="shared" si="2"/>
        <v>13400</v>
      </c>
      <c r="AE50" s="328" t="s">
        <v>1454</v>
      </c>
      <c r="AF50" s="229">
        <v>2020</v>
      </c>
      <c r="AG50" s="212" t="s">
        <v>478</v>
      </c>
      <c r="AH50" s="215"/>
      <c r="AI50" s="215"/>
    </row>
    <row r="51" spans="1:35" s="230" customFormat="1" ht="69.75" customHeight="1">
      <c r="A51" s="224" t="s">
        <v>1455</v>
      </c>
      <c r="B51" s="251" t="s">
        <v>1456</v>
      </c>
      <c r="C51" s="212" t="s">
        <v>1342</v>
      </c>
      <c r="D51" s="212" t="s">
        <v>0</v>
      </c>
      <c r="E51" s="225" t="s">
        <v>1338</v>
      </c>
      <c r="F51" s="226"/>
      <c r="G51" s="227"/>
      <c r="H51" s="227"/>
      <c r="I51" s="227"/>
      <c r="J51" s="227"/>
      <c r="K51" s="227"/>
      <c r="L51" s="227"/>
      <c r="M51" s="454">
        <f t="shared" si="1"/>
        <v>0</v>
      </c>
      <c r="N51" s="226"/>
      <c r="O51" s="227"/>
      <c r="P51" s="227"/>
      <c r="Q51" s="227"/>
      <c r="R51" s="227"/>
      <c r="S51" s="227"/>
      <c r="T51" s="227"/>
      <c r="U51" s="454">
        <f t="shared" si="3"/>
        <v>0</v>
      </c>
      <c r="V51" s="227">
        <v>5000</v>
      </c>
      <c r="W51" s="227"/>
      <c r="X51" s="227"/>
      <c r="Y51" s="227"/>
      <c r="Z51" s="227"/>
      <c r="AA51" s="227"/>
      <c r="AB51" s="227"/>
      <c r="AC51" s="454">
        <f t="shared" si="4"/>
        <v>5000</v>
      </c>
      <c r="AD51" s="418">
        <f t="shared" si="2"/>
        <v>5000</v>
      </c>
      <c r="AE51" s="328" t="s">
        <v>1457</v>
      </c>
      <c r="AF51" s="229">
        <v>2020</v>
      </c>
      <c r="AG51" s="212" t="s">
        <v>332</v>
      </c>
      <c r="AH51" s="215"/>
      <c r="AI51" s="215"/>
    </row>
    <row r="52" spans="1:35" s="230" customFormat="1" ht="69.75" customHeight="1">
      <c r="A52" s="224" t="s">
        <v>1458</v>
      </c>
      <c r="B52" s="251" t="s">
        <v>1459</v>
      </c>
      <c r="C52" s="212" t="s">
        <v>1342</v>
      </c>
      <c r="D52" s="212" t="s">
        <v>0</v>
      </c>
      <c r="E52" s="225" t="s">
        <v>1338</v>
      </c>
      <c r="F52" s="226"/>
      <c r="G52" s="227"/>
      <c r="H52" s="227"/>
      <c r="I52" s="227"/>
      <c r="J52" s="227"/>
      <c r="K52" s="227"/>
      <c r="L52" s="227"/>
      <c r="M52" s="454">
        <f t="shared" si="1"/>
        <v>0</v>
      </c>
      <c r="N52" s="226"/>
      <c r="O52" s="227"/>
      <c r="P52" s="227"/>
      <c r="Q52" s="227"/>
      <c r="R52" s="227"/>
      <c r="S52" s="227"/>
      <c r="T52" s="227"/>
      <c r="U52" s="454">
        <f t="shared" si="3"/>
        <v>0</v>
      </c>
      <c r="V52" s="227">
        <v>4000</v>
      </c>
      <c r="W52" s="227"/>
      <c r="X52" s="227"/>
      <c r="Y52" s="227"/>
      <c r="Z52" s="227"/>
      <c r="AA52" s="227"/>
      <c r="AB52" s="227"/>
      <c r="AC52" s="454">
        <f t="shared" si="4"/>
        <v>4000</v>
      </c>
      <c r="AD52" s="418">
        <f t="shared" si="2"/>
        <v>4000</v>
      </c>
      <c r="AE52" s="328" t="s">
        <v>1460</v>
      </c>
      <c r="AF52" s="229">
        <v>2020</v>
      </c>
      <c r="AG52" s="212" t="s">
        <v>302</v>
      </c>
      <c r="AH52" s="460"/>
      <c r="AI52" s="460"/>
    </row>
    <row r="53" spans="1:35" s="230" customFormat="1" ht="69.75" customHeight="1">
      <c r="A53" s="224" t="s">
        <v>1461</v>
      </c>
      <c r="B53" s="251" t="s">
        <v>1462</v>
      </c>
      <c r="C53" s="212" t="s">
        <v>1342</v>
      </c>
      <c r="D53" s="212" t="s">
        <v>0</v>
      </c>
      <c r="E53" s="225" t="s">
        <v>1338</v>
      </c>
      <c r="F53" s="226"/>
      <c r="G53" s="227"/>
      <c r="H53" s="227"/>
      <c r="I53" s="227"/>
      <c r="J53" s="227"/>
      <c r="K53" s="227"/>
      <c r="L53" s="227"/>
      <c r="M53" s="454">
        <f t="shared" si="1"/>
        <v>0</v>
      </c>
      <c r="N53" s="226"/>
      <c r="O53" s="227"/>
      <c r="P53" s="227"/>
      <c r="Q53" s="227"/>
      <c r="R53" s="227"/>
      <c r="S53" s="227"/>
      <c r="T53" s="227"/>
      <c r="U53" s="454">
        <f t="shared" si="3"/>
        <v>0</v>
      </c>
      <c r="V53" s="227">
        <v>1300</v>
      </c>
      <c r="W53" s="227"/>
      <c r="X53" s="227"/>
      <c r="Y53" s="227"/>
      <c r="Z53" s="227"/>
      <c r="AA53" s="227"/>
      <c r="AB53" s="227"/>
      <c r="AC53" s="454">
        <f t="shared" si="4"/>
        <v>1300</v>
      </c>
      <c r="AD53" s="418">
        <f t="shared" si="2"/>
        <v>1300</v>
      </c>
      <c r="AE53" s="328" t="s">
        <v>1463</v>
      </c>
      <c r="AF53" s="229">
        <v>2020</v>
      </c>
      <c r="AG53" s="212" t="s">
        <v>302</v>
      </c>
      <c r="AH53" s="460"/>
      <c r="AI53" s="460"/>
    </row>
    <row r="54" spans="1:35" s="230" customFormat="1" ht="69.75" customHeight="1">
      <c r="A54" s="224" t="s">
        <v>1464</v>
      </c>
      <c r="B54" s="251" t="s">
        <v>1456</v>
      </c>
      <c r="C54" s="212" t="s">
        <v>1342</v>
      </c>
      <c r="D54" s="212" t="s">
        <v>0</v>
      </c>
      <c r="E54" s="225" t="s">
        <v>1338</v>
      </c>
      <c r="F54" s="226"/>
      <c r="G54" s="227"/>
      <c r="H54" s="227"/>
      <c r="I54" s="227"/>
      <c r="J54" s="227"/>
      <c r="K54" s="227"/>
      <c r="L54" s="227"/>
      <c r="M54" s="454">
        <f t="shared" si="1"/>
        <v>0</v>
      </c>
      <c r="N54" s="226"/>
      <c r="O54" s="227"/>
      <c r="P54" s="227"/>
      <c r="Q54" s="227"/>
      <c r="R54" s="227"/>
      <c r="S54" s="227"/>
      <c r="T54" s="227"/>
      <c r="U54" s="454">
        <f t="shared" si="3"/>
        <v>0</v>
      </c>
      <c r="V54" s="227">
        <v>5000</v>
      </c>
      <c r="W54" s="227"/>
      <c r="X54" s="227"/>
      <c r="Y54" s="227"/>
      <c r="Z54" s="227"/>
      <c r="AA54" s="227"/>
      <c r="AB54" s="227"/>
      <c r="AC54" s="454">
        <f t="shared" si="4"/>
        <v>5000</v>
      </c>
      <c r="AD54" s="418">
        <f t="shared" si="2"/>
        <v>5000</v>
      </c>
      <c r="AE54" s="328" t="s">
        <v>1457</v>
      </c>
      <c r="AF54" s="229">
        <v>2020</v>
      </c>
      <c r="AG54" s="212" t="s">
        <v>332</v>
      </c>
      <c r="AH54" s="215"/>
      <c r="AI54" s="215"/>
    </row>
    <row r="55" spans="1:35" s="230" customFormat="1" ht="69.75" customHeight="1">
      <c r="A55" s="224" t="s">
        <v>1465</v>
      </c>
      <c r="B55" s="251" t="s">
        <v>1466</v>
      </c>
      <c r="C55" s="212" t="s">
        <v>1359</v>
      </c>
      <c r="D55" s="212" t="s">
        <v>38</v>
      </c>
      <c r="E55" s="231" t="s">
        <v>1371</v>
      </c>
      <c r="F55" s="226"/>
      <c r="G55" s="227"/>
      <c r="H55" s="227"/>
      <c r="I55" s="227"/>
      <c r="J55" s="227"/>
      <c r="K55" s="227"/>
      <c r="L55" s="227"/>
      <c r="M55" s="454">
        <f t="shared" si="1"/>
        <v>0</v>
      </c>
      <c r="N55" s="226"/>
      <c r="O55" s="227"/>
      <c r="P55" s="227"/>
      <c r="Q55" s="227"/>
      <c r="R55" s="227"/>
      <c r="S55" s="227"/>
      <c r="T55" s="227"/>
      <c r="U55" s="454">
        <f t="shared" si="3"/>
        <v>0</v>
      </c>
      <c r="V55" s="227">
        <v>13951</v>
      </c>
      <c r="W55" s="227"/>
      <c r="X55" s="227"/>
      <c r="Y55" s="227"/>
      <c r="Z55" s="227"/>
      <c r="AA55" s="227"/>
      <c r="AB55" s="227"/>
      <c r="AC55" s="454">
        <f t="shared" si="4"/>
        <v>13951</v>
      </c>
      <c r="AD55" s="418">
        <f t="shared" si="2"/>
        <v>13951</v>
      </c>
      <c r="AE55" s="228" t="s">
        <v>1466</v>
      </c>
      <c r="AF55" s="229">
        <v>2020</v>
      </c>
      <c r="AG55" s="212" t="s">
        <v>336</v>
      </c>
      <c r="AH55" s="215"/>
      <c r="AI55" s="215"/>
    </row>
    <row r="56" spans="1:35" s="230" customFormat="1" ht="69.75" customHeight="1">
      <c r="A56" s="224" t="s">
        <v>1467</v>
      </c>
      <c r="B56" s="251" t="s">
        <v>1468</v>
      </c>
      <c r="C56" s="212" t="s">
        <v>1342</v>
      </c>
      <c r="D56" s="212" t="s">
        <v>38</v>
      </c>
      <c r="E56" s="231" t="s">
        <v>1371</v>
      </c>
      <c r="F56" s="226"/>
      <c r="G56" s="227"/>
      <c r="H56" s="227"/>
      <c r="I56" s="227"/>
      <c r="J56" s="227"/>
      <c r="K56" s="227"/>
      <c r="L56" s="227"/>
      <c r="M56" s="454">
        <f t="shared" si="1"/>
        <v>0</v>
      </c>
      <c r="N56" s="226"/>
      <c r="O56" s="227"/>
      <c r="P56" s="227"/>
      <c r="Q56" s="227"/>
      <c r="R56" s="227"/>
      <c r="S56" s="227"/>
      <c r="T56" s="227"/>
      <c r="U56" s="454">
        <f t="shared" si="3"/>
        <v>0</v>
      </c>
      <c r="V56" s="227">
        <v>3010</v>
      </c>
      <c r="W56" s="227"/>
      <c r="X56" s="227"/>
      <c r="Y56" s="227"/>
      <c r="Z56" s="227"/>
      <c r="AA56" s="227"/>
      <c r="AB56" s="227"/>
      <c r="AC56" s="454">
        <f t="shared" si="4"/>
        <v>3010</v>
      </c>
      <c r="AD56" s="418">
        <f t="shared" si="2"/>
        <v>3010</v>
      </c>
      <c r="AE56" s="228" t="s">
        <v>1468</v>
      </c>
      <c r="AF56" s="229">
        <v>2020</v>
      </c>
      <c r="AG56" s="212" t="s">
        <v>336</v>
      </c>
      <c r="AH56" s="215"/>
      <c r="AI56" s="215"/>
    </row>
    <row r="57" spans="1:35" s="230" customFormat="1" ht="69.75" customHeight="1">
      <c r="A57" s="224" t="s">
        <v>1469</v>
      </c>
      <c r="B57" s="251" t="s">
        <v>1470</v>
      </c>
      <c r="C57" s="212" t="s">
        <v>1342</v>
      </c>
      <c r="D57" s="212" t="s">
        <v>38</v>
      </c>
      <c r="E57" s="231" t="s">
        <v>1371</v>
      </c>
      <c r="F57" s="226"/>
      <c r="G57" s="227"/>
      <c r="H57" s="227"/>
      <c r="I57" s="227"/>
      <c r="J57" s="227"/>
      <c r="K57" s="227"/>
      <c r="L57" s="227"/>
      <c r="M57" s="454">
        <f t="shared" si="1"/>
        <v>0</v>
      </c>
      <c r="N57" s="226"/>
      <c r="O57" s="227"/>
      <c r="P57" s="227"/>
      <c r="Q57" s="227"/>
      <c r="R57" s="227"/>
      <c r="S57" s="227"/>
      <c r="T57" s="227"/>
      <c r="U57" s="454">
        <f t="shared" si="3"/>
        <v>0</v>
      </c>
      <c r="V57" s="227">
        <v>3900</v>
      </c>
      <c r="W57" s="227"/>
      <c r="X57" s="227"/>
      <c r="Y57" s="227"/>
      <c r="Z57" s="227"/>
      <c r="AA57" s="227"/>
      <c r="AB57" s="227"/>
      <c r="AC57" s="454">
        <f t="shared" si="4"/>
        <v>3900</v>
      </c>
      <c r="AD57" s="418">
        <f t="shared" si="2"/>
        <v>3900</v>
      </c>
      <c r="AE57" s="228" t="s">
        <v>1470</v>
      </c>
      <c r="AF57" s="229">
        <v>2020</v>
      </c>
      <c r="AG57" s="212" t="s">
        <v>336</v>
      </c>
      <c r="AH57" s="215"/>
      <c r="AI57" s="215"/>
    </row>
    <row r="58" spans="1:35" s="230" customFormat="1" ht="69.75" customHeight="1">
      <c r="A58" s="224" t="s">
        <v>1471</v>
      </c>
      <c r="B58" s="251" t="s">
        <v>1472</v>
      </c>
      <c r="C58" s="212" t="s">
        <v>1342</v>
      </c>
      <c r="D58" s="212" t="s">
        <v>38</v>
      </c>
      <c r="E58" s="416" t="s">
        <v>1473</v>
      </c>
      <c r="F58" s="226"/>
      <c r="G58" s="227"/>
      <c r="H58" s="227"/>
      <c r="I58" s="227"/>
      <c r="J58" s="227"/>
      <c r="K58" s="227"/>
      <c r="L58" s="227"/>
      <c r="M58" s="454">
        <f t="shared" si="1"/>
        <v>0</v>
      </c>
      <c r="N58" s="226"/>
      <c r="O58" s="227"/>
      <c r="P58" s="227"/>
      <c r="Q58" s="227"/>
      <c r="R58" s="227"/>
      <c r="S58" s="227"/>
      <c r="T58" s="227"/>
      <c r="U58" s="454">
        <f t="shared" si="3"/>
        <v>0</v>
      </c>
      <c r="V58" s="227">
        <v>21950</v>
      </c>
      <c r="W58" s="227"/>
      <c r="X58" s="227"/>
      <c r="Y58" s="227"/>
      <c r="Z58" s="227"/>
      <c r="AA58" s="227"/>
      <c r="AB58" s="227"/>
      <c r="AC58" s="454">
        <f t="shared" si="4"/>
        <v>21950</v>
      </c>
      <c r="AD58" s="418">
        <f t="shared" si="2"/>
        <v>21950</v>
      </c>
      <c r="AE58" s="228" t="s">
        <v>1472</v>
      </c>
      <c r="AF58" s="229">
        <v>2020</v>
      </c>
      <c r="AG58" s="212" t="s">
        <v>478</v>
      </c>
      <c r="AH58" s="460" t="s">
        <v>1842</v>
      </c>
      <c r="AI58" s="460" t="s">
        <v>1995</v>
      </c>
    </row>
    <row r="59" spans="1:35" s="230" customFormat="1" ht="69.75" customHeight="1">
      <c r="A59" s="224" t="s">
        <v>1474</v>
      </c>
      <c r="B59" s="251" t="s">
        <v>1475</v>
      </c>
      <c r="C59" s="212" t="s">
        <v>1342</v>
      </c>
      <c r="D59" s="212" t="s">
        <v>0</v>
      </c>
      <c r="E59" s="231" t="s">
        <v>1371</v>
      </c>
      <c r="F59" s="226"/>
      <c r="G59" s="227"/>
      <c r="H59" s="227"/>
      <c r="I59" s="227"/>
      <c r="J59" s="227"/>
      <c r="K59" s="227"/>
      <c r="L59" s="227"/>
      <c r="M59" s="454">
        <f t="shared" si="1"/>
        <v>0</v>
      </c>
      <c r="N59" s="226"/>
      <c r="O59" s="227"/>
      <c r="P59" s="227"/>
      <c r="Q59" s="227"/>
      <c r="R59" s="227"/>
      <c r="S59" s="227"/>
      <c r="T59" s="227"/>
      <c r="U59" s="454">
        <f t="shared" si="3"/>
        <v>0</v>
      </c>
      <c r="V59" s="227">
        <v>5800</v>
      </c>
      <c r="W59" s="227"/>
      <c r="X59" s="227"/>
      <c r="Y59" s="227"/>
      <c r="Z59" s="227"/>
      <c r="AA59" s="227"/>
      <c r="AB59" s="227"/>
      <c r="AC59" s="454">
        <f t="shared" si="4"/>
        <v>5800</v>
      </c>
      <c r="AD59" s="418">
        <f t="shared" si="2"/>
        <v>5800</v>
      </c>
      <c r="AE59" s="228" t="s">
        <v>1475</v>
      </c>
      <c r="AF59" s="229">
        <v>2020</v>
      </c>
      <c r="AG59" s="212" t="s">
        <v>478</v>
      </c>
      <c r="AH59" s="215"/>
      <c r="AI59" s="215"/>
    </row>
    <row r="60" spans="1:35" s="230" customFormat="1" ht="69.75" customHeight="1">
      <c r="A60" s="224" t="s">
        <v>1476</v>
      </c>
      <c r="B60" s="251" t="s">
        <v>1477</v>
      </c>
      <c r="C60" s="212" t="s">
        <v>1342</v>
      </c>
      <c r="D60" s="212" t="s">
        <v>0</v>
      </c>
      <c r="E60" s="231" t="s">
        <v>1371</v>
      </c>
      <c r="F60" s="226"/>
      <c r="G60" s="227"/>
      <c r="H60" s="227"/>
      <c r="I60" s="227"/>
      <c r="J60" s="227"/>
      <c r="K60" s="227"/>
      <c r="L60" s="227"/>
      <c r="M60" s="454">
        <f t="shared" si="1"/>
        <v>0</v>
      </c>
      <c r="N60" s="226"/>
      <c r="O60" s="227"/>
      <c r="P60" s="227"/>
      <c r="Q60" s="227"/>
      <c r="R60" s="227"/>
      <c r="S60" s="227"/>
      <c r="T60" s="227"/>
      <c r="U60" s="454">
        <f t="shared" si="3"/>
        <v>0</v>
      </c>
      <c r="V60" s="227">
        <v>30200</v>
      </c>
      <c r="W60" s="227"/>
      <c r="X60" s="227"/>
      <c r="Y60" s="227"/>
      <c r="Z60" s="227"/>
      <c r="AA60" s="227"/>
      <c r="AB60" s="227"/>
      <c r="AC60" s="454">
        <f t="shared" si="4"/>
        <v>30200</v>
      </c>
      <c r="AD60" s="418">
        <f t="shared" si="2"/>
        <v>30200</v>
      </c>
      <c r="AE60" s="228" t="s">
        <v>1477</v>
      </c>
      <c r="AF60" s="229">
        <v>2020</v>
      </c>
      <c r="AG60" s="212" t="s">
        <v>478</v>
      </c>
      <c r="AH60" s="215"/>
      <c r="AI60" s="215"/>
    </row>
    <row r="61" spans="1:35" s="230" customFormat="1" ht="69.75" customHeight="1">
      <c r="A61" s="224" t="s">
        <v>1478</v>
      </c>
      <c r="B61" s="251" t="s">
        <v>1479</v>
      </c>
      <c r="C61" s="212" t="s">
        <v>1342</v>
      </c>
      <c r="D61" s="212" t="s">
        <v>38</v>
      </c>
      <c r="E61" s="231" t="s">
        <v>1371</v>
      </c>
      <c r="F61" s="226"/>
      <c r="G61" s="227"/>
      <c r="H61" s="227"/>
      <c r="I61" s="227"/>
      <c r="J61" s="227"/>
      <c r="K61" s="227"/>
      <c r="L61" s="227"/>
      <c r="M61" s="454">
        <f t="shared" si="1"/>
        <v>0</v>
      </c>
      <c r="N61" s="226"/>
      <c r="O61" s="227"/>
      <c r="P61" s="227"/>
      <c r="Q61" s="227"/>
      <c r="R61" s="227"/>
      <c r="S61" s="227"/>
      <c r="T61" s="227"/>
      <c r="U61" s="454">
        <f t="shared" si="3"/>
        <v>0</v>
      </c>
      <c r="V61" s="227">
        <v>8000</v>
      </c>
      <c r="W61" s="227"/>
      <c r="X61" s="227"/>
      <c r="Y61" s="227"/>
      <c r="Z61" s="227"/>
      <c r="AA61" s="227"/>
      <c r="AB61" s="227"/>
      <c r="AC61" s="454">
        <f t="shared" si="4"/>
        <v>8000</v>
      </c>
      <c r="AD61" s="418">
        <f t="shared" si="2"/>
        <v>8000</v>
      </c>
      <c r="AE61" s="228" t="s">
        <v>1479</v>
      </c>
      <c r="AF61" s="229">
        <v>2020</v>
      </c>
      <c r="AG61" s="212" t="s">
        <v>46</v>
      </c>
      <c r="AH61" s="215"/>
      <c r="AI61" s="215"/>
    </row>
    <row r="62" spans="1:35" s="230" customFormat="1" ht="69.75" customHeight="1">
      <c r="A62" s="224" t="s">
        <v>1480</v>
      </c>
      <c r="B62" s="251" t="s">
        <v>1481</v>
      </c>
      <c r="C62" s="212" t="s">
        <v>1342</v>
      </c>
      <c r="D62" s="212" t="s">
        <v>0</v>
      </c>
      <c r="E62" s="231" t="s">
        <v>1444</v>
      </c>
      <c r="F62" s="226"/>
      <c r="G62" s="227"/>
      <c r="H62" s="227"/>
      <c r="I62" s="227"/>
      <c r="J62" s="227"/>
      <c r="K62" s="227"/>
      <c r="L62" s="227"/>
      <c r="M62" s="454">
        <f t="shared" si="1"/>
        <v>0</v>
      </c>
      <c r="N62" s="226"/>
      <c r="O62" s="227"/>
      <c r="P62" s="227"/>
      <c r="Q62" s="227"/>
      <c r="R62" s="227"/>
      <c r="S62" s="227"/>
      <c r="T62" s="227"/>
      <c r="U62" s="454">
        <f t="shared" si="3"/>
        <v>0</v>
      </c>
      <c r="V62" s="227">
        <v>11000</v>
      </c>
      <c r="W62" s="227"/>
      <c r="X62" s="227"/>
      <c r="Y62" s="227"/>
      <c r="Z62" s="227"/>
      <c r="AA62" s="227"/>
      <c r="AB62" s="227"/>
      <c r="AC62" s="454">
        <f t="shared" si="4"/>
        <v>11000</v>
      </c>
      <c r="AD62" s="418">
        <f t="shared" si="2"/>
        <v>11000</v>
      </c>
      <c r="AE62" s="228" t="s">
        <v>1482</v>
      </c>
      <c r="AF62" s="229">
        <v>2020</v>
      </c>
      <c r="AG62" s="212" t="s">
        <v>46</v>
      </c>
      <c r="AH62" s="215"/>
      <c r="AI62" s="215"/>
    </row>
    <row r="63" spans="1:35" s="230" customFormat="1" ht="69.75" customHeight="1">
      <c r="A63" s="224" t="s">
        <v>1483</v>
      </c>
      <c r="B63" s="251" t="s">
        <v>1484</v>
      </c>
      <c r="C63" s="212" t="s">
        <v>1342</v>
      </c>
      <c r="D63" s="212" t="s">
        <v>0</v>
      </c>
      <c r="E63" s="231" t="s">
        <v>1371</v>
      </c>
      <c r="F63" s="226"/>
      <c r="G63" s="227"/>
      <c r="H63" s="227"/>
      <c r="I63" s="227"/>
      <c r="J63" s="227"/>
      <c r="K63" s="227"/>
      <c r="L63" s="227"/>
      <c r="M63" s="454">
        <f t="shared" si="1"/>
        <v>0</v>
      </c>
      <c r="N63" s="226"/>
      <c r="O63" s="227"/>
      <c r="P63" s="227"/>
      <c r="Q63" s="227"/>
      <c r="R63" s="227"/>
      <c r="S63" s="227"/>
      <c r="T63" s="227"/>
      <c r="U63" s="454">
        <f t="shared" si="3"/>
        <v>0</v>
      </c>
      <c r="V63" s="227">
        <v>1000</v>
      </c>
      <c r="W63" s="227"/>
      <c r="X63" s="227"/>
      <c r="Y63" s="227"/>
      <c r="Z63" s="227"/>
      <c r="AA63" s="227"/>
      <c r="AB63" s="227"/>
      <c r="AC63" s="454">
        <f t="shared" si="4"/>
        <v>1000</v>
      </c>
      <c r="AD63" s="418">
        <f t="shared" si="2"/>
        <v>1000</v>
      </c>
      <c r="AE63" s="228" t="s">
        <v>1484</v>
      </c>
      <c r="AF63" s="229">
        <v>2020</v>
      </c>
      <c r="AG63" s="212" t="s">
        <v>587</v>
      </c>
      <c r="AH63" s="215"/>
      <c r="AI63" s="215"/>
    </row>
    <row r="64" spans="1:35" s="230" customFormat="1" ht="69.75" customHeight="1">
      <c r="A64" s="224" t="s">
        <v>1485</v>
      </c>
      <c r="B64" s="251" t="s">
        <v>1486</v>
      </c>
      <c r="C64" s="212" t="s">
        <v>1342</v>
      </c>
      <c r="D64" s="212" t="s">
        <v>0</v>
      </c>
      <c r="E64" s="233" t="s">
        <v>1487</v>
      </c>
      <c r="F64" s="226"/>
      <c r="G64" s="227"/>
      <c r="H64" s="227"/>
      <c r="I64" s="227"/>
      <c r="J64" s="227"/>
      <c r="K64" s="227"/>
      <c r="L64" s="227"/>
      <c r="M64" s="454">
        <f t="shared" si="1"/>
        <v>0</v>
      </c>
      <c r="N64" s="226"/>
      <c r="O64" s="227"/>
      <c r="P64" s="227"/>
      <c r="Q64" s="227"/>
      <c r="R64" s="227"/>
      <c r="S64" s="227"/>
      <c r="T64" s="227"/>
      <c r="U64" s="454">
        <f t="shared" si="3"/>
        <v>0</v>
      </c>
      <c r="V64" s="227">
        <v>5000</v>
      </c>
      <c r="W64" s="227"/>
      <c r="X64" s="227"/>
      <c r="Y64" s="227"/>
      <c r="Z64" s="227"/>
      <c r="AA64" s="227"/>
      <c r="AB64" s="227"/>
      <c r="AC64" s="454">
        <f t="shared" si="4"/>
        <v>5000</v>
      </c>
      <c r="AD64" s="418">
        <f t="shared" si="2"/>
        <v>5000</v>
      </c>
      <c r="AE64" s="228" t="s">
        <v>1486</v>
      </c>
      <c r="AF64" s="229">
        <v>2020</v>
      </c>
      <c r="AG64" s="212" t="s">
        <v>332</v>
      </c>
      <c r="AH64" s="215"/>
      <c r="AI64" s="215"/>
    </row>
    <row r="65" spans="1:35" s="230" customFormat="1" ht="69.75" customHeight="1">
      <c r="A65" s="224" t="s">
        <v>1488</v>
      </c>
      <c r="B65" s="251" t="s">
        <v>1489</v>
      </c>
      <c r="C65" s="212" t="s">
        <v>1342</v>
      </c>
      <c r="D65" s="212" t="s">
        <v>0</v>
      </c>
      <c r="E65" s="231" t="s">
        <v>1490</v>
      </c>
      <c r="F65" s="226"/>
      <c r="G65" s="227"/>
      <c r="H65" s="227"/>
      <c r="I65" s="227"/>
      <c r="J65" s="227"/>
      <c r="K65" s="227"/>
      <c r="L65" s="227"/>
      <c r="M65" s="454">
        <f t="shared" si="1"/>
        <v>0</v>
      </c>
      <c r="N65" s="226"/>
      <c r="O65" s="227"/>
      <c r="P65" s="227"/>
      <c r="Q65" s="227"/>
      <c r="R65" s="227"/>
      <c r="S65" s="227"/>
      <c r="T65" s="227"/>
      <c r="U65" s="454">
        <f t="shared" si="3"/>
        <v>0</v>
      </c>
      <c r="V65" s="227">
        <v>10000</v>
      </c>
      <c r="W65" s="227"/>
      <c r="X65" s="227"/>
      <c r="Y65" s="227"/>
      <c r="Z65" s="227"/>
      <c r="AA65" s="227"/>
      <c r="AB65" s="227"/>
      <c r="AC65" s="454">
        <f t="shared" si="4"/>
        <v>10000</v>
      </c>
      <c r="AD65" s="418">
        <f t="shared" si="2"/>
        <v>10000</v>
      </c>
      <c r="AE65" s="228" t="s">
        <v>1491</v>
      </c>
      <c r="AF65" s="229">
        <v>2020</v>
      </c>
      <c r="AG65" s="212" t="s">
        <v>1492</v>
      </c>
      <c r="AH65" s="215" t="s">
        <v>1848</v>
      </c>
      <c r="AI65" s="215" t="s">
        <v>1996</v>
      </c>
    </row>
    <row r="66" spans="1:35" s="230" customFormat="1" ht="69.75" customHeight="1">
      <c r="A66" s="224" t="s">
        <v>1493</v>
      </c>
      <c r="B66" s="251" t="s">
        <v>1494</v>
      </c>
      <c r="C66" s="212" t="s">
        <v>1359</v>
      </c>
      <c r="D66" s="212" t="s">
        <v>28</v>
      </c>
      <c r="E66" s="416" t="s">
        <v>1473</v>
      </c>
      <c r="F66" s="226">
        <v>500</v>
      </c>
      <c r="G66" s="227"/>
      <c r="H66" s="227"/>
      <c r="I66" s="227"/>
      <c r="J66" s="227"/>
      <c r="K66" s="227"/>
      <c r="L66" s="227"/>
      <c r="M66" s="454">
        <f t="shared" si="1"/>
        <v>500</v>
      </c>
      <c r="N66" s="226"/>
      <c r="O66" s="227"/>
      <c r="P66" s="227"/>
      <c r="Q66" s="227"/>
      <c r="R66" s="227"/>
      <c r="S66" s="227"/>
      <c r="T66" s="227"/>
      <c r="U66" s="454">
        <f t="shared" si="3"/>
        <v>0</v>
      </c>
      <c r="V66" s="227"/>
      <c r="W66" s="227"/>
      <c r="X66" s="227"/>
      <c r="Y66" s="227"/>
      <c r="Z66" s="227"/>
      <c r="AA66" s="227"/>
      <c r="AB66" s="227"/>
      <c r="AC66" s="454">
        <f t="shared" si="4"/>
        <v>0</v>
      </c>
      <c r="AD66" s="418">
        <f t="shared" si="2"/>
        <v>500</v>
      </c>
      <c r="AE66" s="228" t="s">
        <v>1495</v>
      </c>
      <c r="AF66" s="229">
        <v>2018</v>
      </c>
      <c r="AG66" s="212" t="s">
        <v>478</v>
      </c>
      <c r="AH66" s="460" t="s">
        <v>1842</v>
      </c>
      <c r="AI66" s="460" t="s">
        <v>1997</v>
      </c>
    </row>
    <row r="67" spans="1:35" s="230" customFormat="1" ht="69.75" customHeight="1">
      <c r="A67" s="224" t="s">
        <v>1496</v>
      </c>
      <c r="B67" s="251" t="s">
        <v>1497</v>
      </c>
      <c r="C67" s="212" t="s">
        <v>1384</v>
      </c>
      <c r="D67" s="212" t="s">
        <v>0</v>
      </c>
      <c r="E67" s="233" t="s">
        <v>1487</v>
      </c>
      <c r="F67" s="226"/>
      <c r="G67" s="227"/>
      <c r="H67" s="227"/>
      <c r="I67" s="227"/>
      <c r="J67" s="227"/>
      <c r="K67" s="227"/>
      <c r="L67" s="227"/>
      <c r="M67" s="454">
        <f t="shared" si="1"/>
        <v>0</v>
      </c>
      <c r="N67" s="226"/>
      <c r="O67" s="227"/>
      <c r="P67" s="227"/>
      <c r="Q67" s="227"/>
      <c r="R67" s="227"/>
      <c r="S67" s="227"/>
      <c r="T67" s="227"/>
      <c r="U67" s="454">
        <f t="shared" si="3"/>
        <v>0</v>
      </c>
      <c r="V67" s="227">
        <v>1200</v>
      </c>
      <c r="W67" s="227"/>
      <c r="X67" s="227"/>
      <c r="Y67" s="227"/>
      <c r="Z67" s="227"/>
      <c r="AA67" s="227"/>
      <c r="AB67" s="227"/>
      <c r="AC67" s="454">
        <f t="shared" si="4"/>
        <v>1200</v>
      </c>
      <c r="AD67" s="418">
        <f t="shared" si="2"/>
        <v>1200</v>
      </c>
      <c r="AE67" s="228" t="s">
        <v>1497</v>
      </c>
      <c r="AF67" s="229">
        <v>2020</v>
      </c>
      <c r="AG67" s="212" t="s">
        <v>336</v>
      </c>
      <c r="AH67" s="215"/>
      <c r="AI67" s="215"/>
    </row>
    <row r="68" spans="1:35" s="230" customFormat="1" ht="69.75" customHeight="1">
      <c r="A68" s="224" t="s">
        <v>1498</v>
      </c>
      <c r="B68" s="251" t="s">
        <v>1499</v>
      </c>
      <c r="C68" s="212" t="s">
        <v>1384</v>
      </c>
      <c r="D68" s="212" t="s">
        <v>0</v>
      </c>
      <c r="E68" s="233" t="s">
        <v>1487</v>
      </c>
      <c r="F68" s="226"/>
      <c r="G68" s="227"/>
      <c r="H68" s="227"/>
      <c r="I68" s="227"/>
      <c r="J68" s="227"/>
      <c r="K68" s="227"/>
      <c r="L68" s="227"/>
      <c r="M68" s="454">
        <f t="shared" si="1"/>
        <v>0</v>
      </c>
      <c r="N68" s="226"/>
      <c r="O68" s="227"/>
      <c r="P68" s="227"/>
      <c r="Q68" s="227"/>
      <c r="R68" s="227"/>
      <c r="S68" s="227"/>
      <c r="T68" s="227"/>
      <c r="U68" s="454">
        <f t="shared" si="3"/>
        <v>0</v>
      </c>
      <c r="V68" s="227">
        <v>18300</v>
      </c>
      <c r="W68" s="227"/>
      <c r="X68" s="227"/>
      <c r="Y68" s="227"/>
      <c r="Z68" s="227"/>
      <c r="AA68" s="227"/>
      <c r="AB68" s="227"/>
      <c r="AC68" s="454">
        <f t="shared" si="4"/>
        <v>18300</v>
      </c>
      <c r="AD68" s="418">
        <f t="shared" si="2"/>
        <v>18300</v>
      </c>
      <c r="AE68" s="228" t="s">
        <v>1499</v>
      </c>
      <c r="AF68" s="229">
        <v>2020</v>
      </c>
      <c r="AG68" s="212" t="s">
        <v>478</v>
      </c>
      <c r="AH68" s="215"/>
      <c r="AI68" s="215"/>
    </row>
    <row r="69" spans="1:35" s="230" customFormat="1" ht="99.75" customHeight="1">
      <c r="A69" s="224" t="s">
        <v>1500</v>
      </c>
      <c r="B69" s="251" t="s">
        <v>1501</v>
      </c>
      <c r="C69" s="212" t="s">
        <v>1384</v>
      </c>
      <c r="D69" s="212" t="s">
        <v>38</v>
      </c>
      <c r="E69" s="233" t="s">
        <v>1487</v>
      </c>
      <c r="F69" s="226"/>
      <c r="G69" s="227"/>
      <c r="H69" s="227"/>
      <c r="I69" s="227"/>
      <c r="J69" s="227"/>
      <c r="K69" s="227"/>
      <c r="L69" s="227"/>
      <c r="M69" s="454">
        <f t="shared" si="1"/>
        <v>0</v>
      </c>
      <c r="N69" s="226"/>
      <c r="O69" s="227"/>
      <c r="P69" s="227"/>
      <c r="Q69" s="227"/>
      <c r="R69" s="227"/>
      <c r="S69" s="227"/>
      <c r="T69" s="227"/>
      <c r="U69" s="454">
        <f t="shared" si="3"/>
        <v>0</v>
      </c>
      <c r="V69" s="227">
        <v>5000</v>
      </c>
      <c r="W69" s="227"/>
      <c r="X69" s="227"/>
      <c r="Y69" s="227"/>
      <c r="Z69" s="227"/>
      <c r="AA69" s="227"/>
      <c r="AB69" s="227"/>
      <c r="AC69" s="454">
        <f t="shared" si="4"/>
        <v>5000</v>
      </c>
      <c r="AD69" s="418">
        <f t="shared" si="2"/>
        <v>5000</v>
      </c>
      <c r="AE69" s="228" t="s">
        <v>1502</v>
      </c>
      <c r="AF69" s="229">
        <v>2020</v>
      </c>
      <c r="AG69" s="212" t="s">
        <v>46</v>
      </c>
      <c r="AH69" s="215"/>
      <c r="AI69" s="215"/>
    </row>
    <row r="70" spans="1:35" s="230" customFormat="1" ht="69.75" customHeight="1">
      <c r="A70" s="224" t="s">
        <v>1503</v>
      </c>
      <c r="B70" s="251" t="s">
        <v>1504</v>
      </c>
      <c r="C70" s="212" t="s">
        <v>1412</v>
      </c>
      <c r="D70" s="212" t="s">
        <v>0</v>
      </c>
      <c r="E70" s="225" t="s">
        <v>1338</v>
      </c>
      <c r="F70" s="226"/>
      <c r="G70" s="227"/>
      <c r="H70" s="227"/>
      <c r="I70" s="227"/>
      <c r="J70" s="227"/>
      <c r="K70" s="227"/>
      <c r="L70" s="227"/>
      <c r="M70" s="454">
        <f t="shared" si="1"/>
        <v>0</v>
      </c>
      <c r="N70" s="226"/>
      <c r="O70" s="227"/>
      <c r="P70" s="227"/>
      <c r="Q70" s="227"/>
      <c r="R70" s="227"/>
      <c r="S70" s="227"/>
      <c r="T70" s="227"/>
      <c r="U70" s="454">
        <f t="shared" si="3"/>
        <v>0</v>
      </c>
      <c r="V70" s="227">
        <v>2380</v>
      </c>
      <c r="W70" s="227"/>
      <c r="X70" s="227"/>
      <c r="Y70" s="227"/>
      <c r="Z70" s="227"/>
      <c r="AA70" s="227"/>
      <c r="AB70" s="227"/>
      <c r="AC70" s="454">
        <f t="shared" si="4"/>
        <v>2380</v>
      </c>
      <c r="AD70" s="418">
        <f t="shared" si="2"/>
        <v>2380</v>
      </c>
      <c r="AE70" s="228" t="s">
        <v>1504</v>
      </c>
      <c r="AF70" s="229">
        <v>2020</v>
      </c>
      <c r="AG70" s="212" t="s">
        <v>1339</v>
      </c>
      <c r="AH70" s="215"/>
      <c r="AI70" s="212"/>
    </row>
    <row r="71" spans="1:35" s="230" customFormat="1" ht="69.75" customHeight="1">
      <c r="A71" s="224" t="s">
        <v>1505</v>
      </c>
      <c r="B71" s="251" t="s">
        <v>1506</v>
      </c>
      <c r="C71" s="212" t="s">
        <v>1412</v>
      </c>
      <c r="D71" s="212" t="s">
        <v>0</v>
      </c>
      <c r="E71" s="225" t="s">
        <v>1338</v>
      </c>
      <c r="F71" s="226"/>
      <c r="G71" s="227"/>
      <c r="H71" s="227"/>
      <c r="I71" s="227"/>
      <c r="J71" s="227"/>
      <c r="K71" s="227"/>
      <c r="L71" s="227"/>
      <c r="M71" s="454">
        <f t="shared" si="1"/>
        <v>0</v>
      </c>
      <c r="N71" s="226"/>
      <c r="O71" s="227"/>
      <c r="P71" s="227"/>
      <c r="Q71" s="227"/>
      <c r="R71" s="227"/>
      <c r="S71" s="227"/>
      <c r="T71" s="227"/>
      <c r="U71" s="454">
        <f t="shared" si="3"/>
        <v>0</v>
      </c>
      <c r="V71" s="227">
        <v>1050</v>
      </c>
      <c r="W71" s="227"/>
      <c r="X71" s="227"/>
      <c r="Y71" s="227"/>
      <c r="Z71" s="227"/>
      <c r="AA71" s="227"/>
      <c r="AB71" s="227"/>
      <c r="AC71" s="454">
        <f t="shared" si="4"/>
        <v>1050</v>
      </c>
      <c r="AD71" s="418">
        <f t="shared" si="2"/>
        <v>1050</v>
      </c>
      <c r="AE71" s="228" t="s">
        <v>1506</v>
      </c>
      <c r="AF71" s="229">
        <v>2020</v>
      </c>
      <c r="AG71" s="212" t="s">
        <v>1339</v>
      </c>
      <c r="AH71" s="215" t="s">
        <v>1842</v>
      </c>
      <c r="AI71" s="215" t="s">
        <v>2040</v>
      </c>
    </row>
    <row r="72" spans="1:35" s="230" customFormat="1" ht="69.75" customHeight="1">
      <c r="A72" s="224" t="s">
        <v>1507</v>
      </c>
      <c r="B72" s="251" t="s">
        <v>1508</v>
      </c>
      <c r="C72" s="212" t="s">
        <v>1412</v>
      </c>
      <c r="D72" s="212" t="s">
        <v>0</v>
      </c>
      <c r="E72" s="225" t="s">
        <v>1338</v>
      </c>
      <c r="F72" s="226"/>
      <c r="G72" s="227"/>
      <c r="H72" s="227"/>
      <c r="I72" s="227"/>
      <c r="J72" s="227"/>
      <c r="K72" s="227"/>
      <c r="L72" s="227"/>
      <c r="M72" s="454">
        <f t="shared" si="1"/>
        <v>0</v>
      </c>
      <c r="N72" s="226"/>
      <c r="O72" s="227"/>
      <c r="P72" s="227"/>
      <c r="Q72" s="227"/>
      <c r="R72" s="227"/>
      <c r="S72" s="227"/>
      <c r="T72" s="227"/>
      <c r="U72" s="454">
        <f t="shared" si="3"/>
        <v>0</v>
      </c>
      <c r="V72" s="227">
        <v>1800</v>
      </c>
      <c r="W72" s="227"/>
      <c r="X72" s="227"/>
      <c r="Y72" s="227"/>
      <c r="Z72" s="227"/>
      <c r="AA72" s="227"/>
      <c r="AB72" s="227"/>
      <c r="AC72" s="454">
        <f t="shared" si="4"/>
        <v>1800</v>
      </c>
      <c r="AD72" s="418">
        <f t="shared" si="2"/>
        <v>1800</v>
      </c>
      <c r="AE72" s="228" t="s">
        <v>1508</v>
      </c>
      <c r="AF72" s="229">
        <v>2020</v>
      </c>
      <c r="AG72" s="212" t="s">
        <v>1339</v>
      </c>
      <c r="AH72" s="215" t="s">
        <v>1888</v>
      </c>
      <c r="AI72" s="488" t="s">
        <v>1998</v>
      </c>
    </row>
    <row r="73" spans="1:35" s="230" customFormat="1" ht="69.75" customHeight="1">
      <c r="A73" s="224" t="s">
        <v>1509</v>
      </c>
      <c r="B73" s="251" t="s">
        <v>1510</v>
      </c>
      <c r="C73" s="212" t="s">
        <v>1412</v>
      </c>
      <c r="D73" s="212" t="s">
        <v>0</v>
      </c>
      <c r="E73" s="225" t="s">
        <v>1338</v>
      </c>
      <c r="F73" s="226"/>
      <c r="G73" s="227"/>
      <c r="H73" s="227"/>
      <c r="I73" s="227"/>
      <c r="J73" s="227"/>
      <c r="K73" s="227"/>
      <c r="L73" s="227"/>
      <c r="M73" s="454">
        <f t="shared" si="1"/>
        <v>0</v>
      </c>
      <c r="N73" s="226"/>
      <c r="O73" s="227"/>
      <c r="P73" s="227"/>
      <c r="Q73" s="227"/>
      <c r="R73" s="227"/>
      <c r="S73" s="227"/>
      <c r="T73" s="227"/>
      <c r="U73" s="454">
        <f t="shared" si="3"/>
        <v>0</v>
      </c>
      <c r="V73" s="227">
        <v>3400</v>
      </c>
      <c r="W73" s="227"/>
      <c r="X73" s="227"/>
      <c r="Y73" s="227"/>
      <c r="Z73" s="227"/>
      <c r="AA73" s="227"/>
      <c r="AB73" s="227"/>
      <c r="AC73" s="454">
        <f t="shared" si="4"/>
        <v>3400</v>
      </c>
      <c r="AD73" s="418">
        <f t="shared" si="2"/>
        <v>3400</v>
      </c>
      <c r="AE73" s="228" t="s">
        <v>1510</v>
      </c>
      <c r="AF73" s="229">
        <v>2020</v>
      </c>
      <c r="AG73" s="212" t="s">
        <v>336</v>
      </c>
      <c r="AH73" s="215"/>
      <c r="AI73" s="215"/>
    </row>
    <row r="74" spans="1:35" s="230" customFormat="1" ht="69.75" customHeight="1">
      <c r="A74" s="224" t="s">
        <v>1511</v>
      </c>
      <c r="B74" s="251" t="s">
        <v>1512</v>
      </c>
      <c r="C74" s="212" t="s">
        <v>1412</v>
      </c>
      <c r="D74" s="212" t="s">
        <v>0</v>
      </c>
      <c r="E74" s="225" t="s">
        <v>1338</v>
      </c>
      <c r="F74" s="226"/>
      <c r="G74" s="227"/>
      <c r="H74" s="227"/>
      <c r="I74" s="227"/>
      <c r="J74" s="227"/>
      <c r="K74" s="227"/>
      <c r="L74" s="227"/>
      <c r="M74" s="454">
        <f t="shared" si="1"/>
        <v>0</v>
      </c>
      <c r="N74" s="226"/>
      <c r="O74" s="227"/>
      <c r="P74" s="227"/>
      <c r="Q74" s="227"/>
      <c r="R74" s="227"/>
      <c r="S74" s="227"/>
      <c r="T74" s="227"/>
      <c r="U74" s="454">
        <f t="shared" si="3"/>
        <v>0</v>
      </c>
      <c r="V74" s="227">
        <v>2916</v>
      </c>
      <c r="W74" s="227"/>
      <c r="X74" s="227"/>
      <c r="Y74" s="227"/>
      <c r="Z74" s="227"/>
      <c r="AA74" s="227"/>
      <c r="AB74" s="227"/>
      <c r="AC74" s="454">
        <f t="shared" si="4"/>
        <v>2916</v>
      </c>
      <c r="AD74" s="418">
        <f t="shared" si="2"/>
        <v>2916</v>
      </c>
      <c r="AE74" s="228" t="s">
        <v>1512</v>
      </c>
      <c r="AF74" s="229">
        <v>2020</v>
      </c>
      <c r="AG74" s="212" t="s">
        <v>478</v>
      </c>
      <c r="AH74" s="215" t="s">
        <v>1842</v>
      </c>
      <c r="AI74" s="215" t="s">
        <v>1999</v>
      </c>
    </row>
    <row r="75" spans="1:35" s="230" customFormat="1" ht="69.75" customHeight="1">
      <c r="A75" s="224" t="s">
        <v>1513</v>
      </c>
      <c r="B75" s="251" t="s">
        <v>1514</v>
      </c>
      <c r="C75" s="212" t="s">
        <v>1412</v>
      </c>
      <c r="D75" s="212" t="s">
        <v>0</v>
      </c>
      <c r="E75" s="233" t="s">
        <v>1487</v>
      </c>
      <c r="F75" s="226"/>
      <c r="G75" s="227"/>
      <c r="H75" s="227"/>
      <c r="I75" s="227"/>
      <c r="J75" s="227"/>
      <c r="K75" s="227"/>
      <c r="L75" s="227"/>
      <c r="M75" s="454">
        <f t="shared" si="1"/>
        <v>0</v>
      </c>
      <c r="N75" s="226"/>
      <c r="O75" s="227"/>
      <c r="P75" s="227"/>
      <c r="Q75" s="227"/>
      <c r="R75" s="227"/>
      <c r="S75" s="227"/>
      <c r="T75" s="227"/>
      <c r="U75" s="454">
        <f t="shared" si="3"/>
        <v>0</v>
      </c>
      <c r="V75" s="227">
        <v>7832</v>
      </c>
      <c r="W75" s="227"/>
      <c r="X75" s="227"/>
      <c r="Y75" s="227"/>
      <c r="Z75" s="227"/>
      <c r="AA75" s="227"/>
      <c r="AB75" s="227"/>
      <c r="AC75" s="454">
        <f t="shared" si="4"/>
        <v>7832</v>
      </c>
      <c r="AD75" s="418">
        <f t="shared" si="2"/>
        <v>7832</v>
      </c>
      <c r="AE75" s="228" t="s">
        <v>1514</v>
      </c>
      <c r="AF75" s="229">
        <v>2020</v>
      </c>
      <c r="AG75" s="212" t="s">
        <v>336</v>
      </c>
      <c r="AH75" s="215"/>
      <c r="AI75" s="215"/>
    </row>
    <row r="76" spans="1:35" s="230" customFormat="1" ht="69.75" customHeight="1">
      <c r="A76" s="224" t="s">
        <v>1515</v>
      </c>
      <c r="B76" s="251" t="s">
        <v>1516</v>
      </c>
      <c r="C76" s="212" t="s">
        <v>1412</v>
      </c>
      <c r="D76" s="212" t="s">
        <v>0</v>
      </c>
      <c r="E76" s="233" t="s">
        <v>1487</v>
      </c>
      <c r="F76" s="226"/>
      <c r="G76" s="227"/>
      <c r="H76" s="227"/>
      <c r="I76" s="227"/>
      <c r="J76" s="227"/>
      <c r="K76" s="227"/>
      <c r="L76" s="227"/>
      <c r="M76" s="454">
        <f t="shared" si="1"/>
        <v>0</v>
      </c>
      <c r="N76" s="226"/>
      <c r="O76" s="227"/>
      <c r="P76" s="227"/>
      <c r="Q76" s="227"/>
      <c r="R76" s="227"/>
      <c r="S76" s="227"/>
      <c r="T76" s="227"/>
      <c r="U76" s="454">
        <f t="shared" si="3"/>
        <v>0</v>
      </c>
      <c r="V76" s="227">
        <v>8000</v>
      </c>
      <c r="W76" s="227"/>
      <c r="X76" s="227"/>
      <c r="Y76" s="227"/>
      <c r="Z76" s="227"/>
      <c r="AA76" s="227"/>
      <c r="AB76" s="227"/>
      <c r="AC76" s="454">
        <f t="shared" si="4"/>
        <v>8000</v>
      </c>
      <c r="AD76" s="418">
        <f t="shared" si="2"/>
        <v>8000</v>
      </c>
      <c r="AE76" s="228" t="s">
        <v>1516</v>
      </c>
      <c r="AF76" s="229">
        <v>2020</v>
      </c>
      <c r="AG76" s="212" t="s">
        <v>478</v>
      </c>
      <c r="AH76" s="215"/>
      <c r="AI76" s="215"/>
    </row>
    <row r="77" spans="1:35" s="230" customFormat="1" ht="69.75" customHeight="1">
      <c r="A77" s="224" t="s">
        <v>1517</v>
      </c>
      <c r="B77" s="251" t="s">
        <v>1518</v>
      </c>
      <c r="C77" s="212" t="s">
        <v>1519</v>
      </c>
      <c r="D77" s="212" t="s">
        <v>38</v>
      </c>
      <c r="E77" s="233" t="s">
        <v>1487</v>
      </c>
      <c r="F77" s="226"/>
      <c r="G77" s="227"/>
      <c r="H77" s="227"/>
      <c r="I77" s="227"/>
      <c r="J77" s="227"/>
      <c r="K77" s="227"/>
      <c r="L77" s="227"/>
      <c r="M77" s="454">
        <f t="shared" si="1"/>
        <v>0</v>
      </c>
      <c r="N77" s="226"/>
      <c r="O77" s="227"/>
      <c r="P77" s="227"/>
      <c r="Q77" s="227"/>
      <c r="R77" s="227"/>
      <c r="S77" s="227"/>
      <c r="T77" s="227"/>
      <c r="U77" s="454">
        <f t="shared" si="3"/>
        <v>0</v>
      </c>
      <c r="V77" s="227">
        <v>2000</v>
      </c>
      <c r="W77" s="227"/>
      <c r="X77" s="227"/>
      <c r="Y77" s="227"/>
      <c r="Z77" s="227"/>
      <c r="AA77" s="227"/>
      <c r="AB77" s="227"/>
      <c r="AC77" s="454">
        <f t="shared" si="4"/>
        <v>2000</v>
      </c>
      <c r="AD77" s="418">
        <f t="shared" si="2"/>
        <v>2000</v>
      </c>
      <c r="AE77" s="228" t="s">
        <v>1520</v>
      </c>
      <c r="AF77" s="229">
        <v>2020</v>
      </c>
      <c r="AG77" s="212" t="s">
        <v>336</v>
      </c>
      <c r="AH77" s="215"/>
      <c r="AI77" s="215"/>
    </row>
    <row r="78" spans="1:35" s="230" customFormat="1" ht="69.75" customHeight="1">
      <c r="A78" s="224" t="s">
        <v>1521</v>
      </c>
      <c r="B78" s="251" t="s">
        <v>1522</v>
      </c>
      <c r="C78" s="212" t="s">
        <v>1519</v>
      </c>
      <c r="D78" s="212" t="s">
        <v>0</v>
      </c>
      <c r="E78" s="225" t="s">
        <v>1338</v>
      </c>
      <c r="F78" s="226"/>
      <c r="G78" s="227"/>
      <c r="H78" s="227"/>
      <c r="I78" s="227"/>
      <c r="J78" s="227"/>
      <c r="K78" s="227"/>
      <c r="L78" s="227"/>
      <c r="M78" s="454">
        <f t="shared" si="1"/>
        <v>0</v>
      </c>
      <c r="N78" s="226"/>
      <c r="O78" s="227"/>
      <c r="P78" s="227"/>
      <c r="Q78" s="227"/>
      <c r="R78" s="227"/>
      <c r="S78" s="227"/>
      <c r="T78" s="227"/>
      <c r="U78" s="454">
        <f t="shared" si="3"/>
        <v>0</v>
      </c>
      <c r="V78" s="227">
        <v>5000</v>
      </c>
      <c r="W78" s="227"/>
      <c r="X78" s="227"/>
      <c r="Y78" s="227"/>
      <c r="Z78" s="227"/>
      <c r="AA78" s="227"/>
      <c r="AB78" s="227"/>
      <c r="AC78" s="454">
        <f t="shared" si="4"/>
        <v>5000</v>
      </c>
      <c r="AD78" s="418">
        <f t="shared" si="2"/>
        <v>5000</v>
      </c>
      <c r="AE78" s="228" t="s">
        <v>1523</v>
      </c>
      <c r="AF78" s="229">
        <v>2020</v>
      </c>
      <c r="AG78" s="212" t="s">
        <v>46</v>
      </c>
      <c r="AH78" s="215"/>
      <c r="AI78" s="215"/>
    </row>
    <row r="79" spans="1:35" s="230" customFormat="1" ht="69.75" customHeight="1">
      <c r="A79" s="224" t="s">
        <v>1524</v>
      </c>
      <c r="B79" s="251" t="s">
        <v>1525</v>
      </c>
      <c r="C79" s="212" t="s">
        <v>1519</v>
      </c>
      <c r="D79" s="212" t="s">
        <v>0</v>
      </c>
      <c r="E79" s="225" t="s">
        <v>1338</v>
      </c>
      <c r="F79" s="226"/>
      <c r="G79" s="227"/>
      <c r="H79" s="227"/>
      <c r="I79" s="227"/>
      <c r="J79" s="227"/>
      <c r="K79" s="227"/>
      <c r="L79" s="227"/>
      <c r="M79" s="454">
        <f t="shared" si="1"/>
        <v>0</v>
      </c>
      <c r="N79" s="226"/>
      <c r="O79" s="227"/>
      <c r="P79" s="227"/>
      <c r="Q79" s="227"/>
      <c r="R79" s="227"/>
      <c r="S79" s="227"/>
      <c r="T79" s="227"/>
      <c r="U79" s="454">
        <f t="shared" si="3"/>
        <v>0</v>
      </c>
      <c r="V79" s="227">
        <v>3638</v>
      </c>
      <c r="W79" s="227"/>
      <c r="X79" s="227"/>
      <c r="Y79" s="227"/>
      <c r="Z79" s="227"/>
      <c r="AA79" s="227"/>
      <c r="AB79" s="227"/>
      <c r="AC79" s="454">
        <f t="shared" si="4"/>
        <v>3638</v>
      </c>
      <c r="AD79" s="418">
        <f t="shared" si="2"/>
        <v>3638</v>
      </c>
      <c r="AE79" s="228" t="s">
        <v>1525</v>
      </c>
      <c r="AF79" s="229">
        <v>2020</v>
      </c>
      <c r="AG79" s="212" t="s">
        <v>478</v>
      </c>
      <c r="AH79" s="460"/>
      <c r="AI79" s="460"/>
    </row>
    <row r="80" spans="1:35" s="230" customFormat="1" ht="69.75" customHeight="1">
      <c r="A80" s="224" t="s">
        <v>1526</v>
      </c>
      <c r="B80" s="251" t="s">
        <v>1527</v>
      </c>
      <c r="C80" s="212" t="s">
        <v>1519</v>
      </c>
      <c r="D80" s="212" t="s">
        <v>0</v>
      </c>
      <c r="E80" s="225" t="s">
        <v>1338</v>
      </c>
      <c r="F80" s="226"/>
      <c r="G80" s="227"/>
      <c r="H80" s="227"/>
      <c r="I80" s="227"/>
      <c r="J80" s="227"/>
      <c r="K80" s="227"/>
      <c r="L80" s="227"/>
      <c r="M80" s="454">
        <f t="shared" si="1"/>
        <v>0</v>
      </c>
      <c r="N80" s="226"/>
      <c r="O80" s="227"/>
      <c r="P80" s="227"/>
      <c r="Q80" s="227"/>
      <c r="R80" s="227"/>
      <c r="S80" s="227"/>
      <c r="T80" s="227"/>
      <c r="U80" s="454">
        <f t="shared" si="3"/>
        <v>0</v>
      </c>
      <c r="V80" s="227">
        <v>3000</v>
      </c>
      <c r="W80" s="227"/>
      <c r="X80" s="227"/>
      <c r="Y80" s="227"/>
      <c r="Z80" s="227"/>
      <c r="AA80" s="227"/>
      <c r="AB80" s="227"/>
      <c r="AC80" s="454">
        <f t="shared" si="4"/>
        <v>3000</v>
      </c>
      <c r="AD80" s="418">
        <f t="shared" si="2"/>
        <v>3000</v>
      </c>
      <c r="AE80" s="228" t="s">
        <v>1527</v>
      </c>
      <c r="AF80" s="229">
        <v>2020</v>
      </c>
      <c r="AG80" s="212" t="s">
        <v>332</v>
      </c>
      <c r="AH80" s="215" t="s">
        <v>1984</v>
      </c>
      <c r="AI80" s="275" t="s">
        <v>2000</v>
      </c>
    </row>
    <row r="81" spans="1:35" s="230" customFormat="1" ht="69.75" customHeight="1">
      <c r="A81" s="224" t="s">
        <v>1528</v>
      </c>
      <c r="B81" s="251" t="s">
        <v>1529</v>
      </c>
      <c r="C81" s="212" t="s">
        <v>1519</v>
      </c>
      <c r="D81" s="212" t="s">
        <v>0</v>
      </c>
      <c r="E81" s="233" t="s">
        <v>1487</v>
      </c>
      <c r="F81" s="226"/>
      <c r="G81" s="227"/>
      <c r="H81" s="227"/>
      <c r="I81" s="227"/>
      <c r="J81" s="227"/>
      <c r="K81" s="227"/>
      <c r="L81" s="227"/>
      <c r="M81" s="454">
        <f t="shared" si="1"/>
        <v>0</v>
      </c>
      <c r="N81" s="226"/>
      <c r="O81" s="227"/>
      <c r="P81" s="227"/>
      <c r="Q81" s="227"/>
      <c r="R81" s="227"/>
      <c r="S81" s="227"/>
      <c r="T81" s="227"/>
      <c r="U81" s="454">
        <f t="shared" si="3"/>
        <v>0</v>
      </c>
      <c r="V81" s="227">
        <v>1400</v>
      </c>
      <c r="W81" s="227"/>
      <c r="X81" s="227"/>
      <c r="Y81" s="227"/>
      <c r="Z81" s="227"/>
      <c r="AA81" s="227"/>
      <c r="AB81" s="227"/>
      <c r="AC81" s="454">
        <f t="shared" si="4"/>
        <v>1400</v>
      </c>
      <c r="AD81" s="418">
        <f t="shared" si="2"/>
        <v>1400</v>
      </c>
      <c r="AE81" s="228" t="s">
        <v>1529</v>
      </c>
      <c r="AF81" s="229">
        <v>2020</v>
      </c>
      <c r="AG81" s="212" t="s">
        <v>46</v>
      </c>
      <c r="AH81" s="215" t="s">
        <v>1888</v>
      </c>
      <c r="AI81" s="215" t="s">
        <v>2001</v>
      </c>
    </row>
    <row r="82" spans="1:35" s="230" customFormat="1" ht="69.75" customHeight="1">
      <c r="A82" s="224" t="s">
        <v>1530</v>
      </c>
      <c r="B82" s="251" t="s">
        <v>1531</v>
      </c>
      <c r="C82" s="212" t="s">
        <v>1342</v>
      </c>
      <c r="D82" s="212" t="s">
        <v>0</v>
      </c>
      <c r="E82" s="233" t="s">
        <v>1487</v>
      </c>
      <c r="F82" s="226"/>
      <c r="G82" s="227"/>
      <c r="H82" s="227"/>
      <c r="I82" s="227"/>
      <c r="J82" s="227"/>
      <c r="K82" s="227"/>
      <c r="L82" s="227"/>
      <c r="M82" s="454">
        <f aca="true" t="shared" si="5" ref="M82:M106">F82+G82+H82+J82+K82</f>
        <v>0</v>
      </c>
      <c r="N82" s="226"/>
      <c r="O82" s="227"/>
      <c r="P82" s="227"/>
      <c r="Q82" s="227"/>
      <c r="R82" s="227"/>
      <c r="S82" s="227"/>
      <c r="T82" s="227"/>
      <c r="U82" s="454">
        <f t="shared" si="3"/>
        <v>0</v>
      </c>
      <c r="V82" s="227">
        <v>19000</v>
      </c>
      <c r="W82" s="227"/>
      <c r="X82" s="227"/>
      <c r="Y82" s="227"/>
      <c r="Z82" s="227"/>
      <c r="AA82" s="227"/>
      <c r="AB82" s="227"/>
      <c r="AC82" s="454">
        <f t="shared" si="4"/>
        <v>19000</v>
      </c>
      <c r="AD82" s="418">
        <f aca="true" t="shared" si="6" ref="AD82:AD105">AC82+U82+M82</f>
        <v>19000</v>
      </c>
      <c r="AE82" s="228" t="s">
        <v>1532</v>
      </c>
      <c r="AF82" s="229">
        <v>2020</v>
      </c>
      <c r="AG82" s="212" t="s">
        <v>70</v>
      </c>
      <c r="AH82" s="215"/>
      <c r="AI82" s="215"/>
    </row>
    <row r="83" spans="1:35" s="230" customFormat="1" ht="69.75" customHeight="1">
      <c r="A83" s="224" t="s">
        <v>1533</v>
      </c>
      <c r="B83" s="251" t="s">
        <v>1534</v>
      </c>
      <c r="C83" s="212" t="s">
        <v>1337</v>
      </c>
      <c r="D83" s="212" t="s">
        <v>0</v>
      </c>
      <c r="E83" s="231" t="s">
        <v>1444</v>
      </c>
      <c r="F83" s="226"/>
      <c r="G83" s="227"/>
      <c r="H83" s="227"/>
      <c r="I83" s="227"/>
      <c r="J83" s="227"/>
      <c r="K83" s="227"/>
      <c r="L83" s="227"/>
      <c r="M83" s="454">
        <f t="shared" si="5"/>
        <v>0</v>
      </c>
      <c r="N83" s="226"/>
      <c r="O83" s="227"/>
      <c r="P83" s="227"/>
      <c r="Q83" s="227"/>
      <c r="R83" s="227"/>
      <c r="S83" s="227"/>
      <c r="T83" s="227"/>
      <c r="U83" s="454">
        <f aca="true" t="shared" si="7" ref="U83:U105">N83+O83+P83+R83+S83</f>
        <v>0</v>
      </c>
      <c r="V83" s="227">
        <v>23000</v>
      </c>
      <c r="W83" s="227"/>
      <c r="X83" s="227"/>
      <c r="Y83" s="227"/>
      <c r="Z83" s="227"/>
      <c r="AA83" s="227"/>
      <c r="AB83" s="227"/>
      <c r="AC83" s="454">
        <f aca="true" t="shared" si="8" ref="AC83:AC106">V83+W83+X83+Z83+AA83</f>
        <v>23000</v>
      </c>
      <c r="AD83" s="418">
        <f t="shared" si="6"/>
        <v>23000</v>
      </c>
      <c r="AE83" s="228" t="s">
        <v>1535</v>
      </c>
      <c r="AF83" s="229">
        <v>2020</v>
      </c>
      <c r="AG83" s="212" t="s">
        <v>70</v>
      </c>
      <c r="AH83" s="215" t="s">
        <v>1842</v>
      </c>
      <c r="AI83" s="215" t="s">
        <v>2002</v>
      </c>
    </row>
    <row r="84" spans="1:35" s="230" customFormat="1" ht="69.75" customHeight="1">
      <c r="A84" s="224" t="s">
        <v>1536</v>
      </c>
      <c r="B84" s="251" t="s">
        <v>1537</v>
      </c>
      <c r="C84" s="212" t="s">
        <v>1337</v>
      </c>
      <c r="D84" s="212" t="s">
        <v>0</v>
      </c>
      <c r="E84" s="231" t="s">
        <v>1444</v>
      </c>
      <c r="F84" s="226"/>
      <c r="G84" s="227"/>
      <c r="H84" s="227"/>
      <c r="I84" s="227"/>
      <c r="J84" s="227"/>
      <c r="K84" s="227"/>
      <c r="L84" s="227"/>
      <c r="M84" s="454">
        <f t="shared" si="5"/>
        <v>0</v>
      </c>
      <c r="N84" s="226"/>
      <c r="O84" s="227"/>
      <c r="P84" s="227"/>
      <c r="Q84" s="227"/>
      <c r="R84" s="227"/>
      <c r="S84" s="227"/>
      <c r="T84" s="227"/>
      <c r="U84" s="454">
        <f t="shared" si="7"/>
        <v>0</v>
      </c>
      <c r="V84" s="227">
        <v>15000</v>
      </c>
      <c r="W84" s="227"/>
      <c r="X84" s="227"/>
      <c r="Y84" s="227"/>
      <c r="Z84" s="227"/>
      <c r="AA84" s="227"/>
      <c r="AB84" s="227"/>
      <c r="AC84" s="454">
        <f t="shared" si="8"/>
        <v>15000</v>
      </c>
      <c r="AD84" s="418">
        <f t="shared" si="6"/>
        <v>15000</v>
      </c>
      <c r="AE84" s="228" t="s">
        <v>1538</v>
      </c>
      <c r="AF84" s="229">
        <v>2020</v>
      </c>
      <c r="AG84" s="212" t="s">
        <v>70</v>
      </c>
      <c r="AH84" s="215"/>
      <c r="AI84" s="215"/>
    </row>
    <row r="85" spans="1:35" s="230" customFormat="1" ht="69.75" customHeight="1">
      <c r="A85" s="224" t="s">
        <v>1539</v>
      </c>
      <c r="B85" s="251" t="s">
        <v>1540</v>
      </c>
      <c r="C85" s="212" t="s">
        <v>1337</v>
      </c>
      <c r="D85" s="212" t="s">
        <v>0</v>
      </c>
      <c r="E85" s="233" t="s">
        <v>1487</v>
      </c>
      <c r="F85" s="226"/>
      <c r="G85" s="227"/>
      <c r="H85" s="227"/>
      <c r="I85" s="227"/>
      <c r="J85" s="227"/>
      <c r="K85" s="227"/>
      <c r="L85" s="227"/>
      <c r="M85" s="454">
        <f t="shared" si="5"/>
        <v>0</v>
      </c>
      <c r="N85" s="226"/>
      <c r="O85" s="227"/>
      <c r="P85" s="227"/>
      <c r="Q85" s="227"/>
      <c r="R85" s="227"/>
      <c r="S85" s="227"/>
      <c r="T85" s="227"/>
      <c r="U85" s="454">
        <f t="shared" si="7"/>
        <v>0</v>
      </c>
      <c r="V85" s="227">
        <v>18000</v>
      </c>
      <c r="W85" s="227"/>
      <c r="X85" s="227"/>
      <c r="Y85" s="227"/>
      <c r="Z85" s="227"/>
      <c r="AA85" s="227"/>
      <c r="AB85" s="227"/>
      <c r="AC85" s="454">
        <f t="shared" si="8"/>
        <v>18000</v>
      </c>
      <c r="AD85" s="418">
        <f t="shared" si="6"/>
        <v>18000</v>
      </c>
      <c r="AE85" s="228" t="s">
        <v>1541</v>
      </c>
      <c r="AF85" s="229">
        <v>2020</v>
      </c>
      <c r="AG85" s="212" t="s">
        <v>70</v>
      </c>
      <c r="AH85" s="215" t="s">
        <v>1888</v>
      </c>
      <c r="AI85" s="215" t="s">
        <v>1878</v>
      </c>
    </row>
    <row r="86" spans="1:35" s="230" customFormat="1" ht="69.75" customHeight="1">
      <c r="A86" s="224" t="s">
        <v>1542</v>
      </c>
      <c r="B86" s="251" t="s">
        <v>1543</v>
      </c>
      <c r="C86" s="212" t="s">
        <v>1337</v>
      </c>
      <c r="D86" s="212" t="s">
        <v>38</v>
      </c>
      <c r="E86" s="231" t="s">
        <v>1544</v>
      </c>
      <c r="F86" s="226">
        <v>5989.5</v>
      </c>
      <c r="G86" s="227"/>
      <c r="H86" s="227"/>
      <c r="I86" s="227"/>
      <c r="J86" s="227"/>
      <c r="K86" s="227"/>
      <c r="L86" s="227"/>
      <c r="M86" s="454">
        <f t="shared" si="5"/>
        <v>5989.5</v>
      </c>
      <c r="N86" s="226">
        <v>100000</v>
      </c>
      <c r="O86" s="227"/>
      <c r="P86" s="227"/>
      <c r="Q86" s="227"/>
      <c r="R86" s="227"/>
      <c r="S86" s="227"/>
      <c r="T86" s="227"/>
      <c r="U86" s="454">
        <f t="shared" si="7"/>
        <v>100000</v>
      </c>
      <c r="V86" s="227">
        <v>100000</v>
      </c>
      <c r="W86" s="227"/>
      <c r="X86" s="227"/>
      <c r="Y86" s="227"/>
      <c r="Z86" s="227"/>
      <c r="AA86" s="227"/>
      <c r="AB86" s="227"/>
      <c r="AC86" s="454">
        <f t="shared" si="8"/>
        <v>100000</v>
      </c>
      <c r="AD86" s="418">
        <f t="shared" si="6"/>
        <v>205989.5</v>
      </c>
      <c r="AE86" s="251" t="s">
        <v>1545</v>
      </c>
      <c r="AF86" s="229" t="s">
        <v>74</v>
      </c>
      <c r="AG86" s="212" t="s">
        <v>336</v>
      </c>
      <c r="AH86" s="460" t="s">
        <v>1984</v>
      </c>
      <c r="AI86" s="460" t="s">
        <v>2003</v>
      </c>
    </row>
    <row r="87" spans="1:35" s="207" customFormat="1" ht="51" customHeight="1">
      <c r="A87" s="224" t="s">
        <v>1546</v>
      </c>
      <c r="B87" s="430" t="s">
        <v>1547</v>
      </c>
      <c r="C87" s="212" t="s">
        <v>1337</v>
      </c>
      <c r="D87" s="420" t="s">
        <v>38</v>
      </c>
      <c r="E87" s="225" t="s">
        <v>1364</v>
      </c>
      <c r="F87" s="311"/>
      <c r="G87" s="418"/>
      <c r="H87" s="418"/>
      <c r="I87" s="418"/>
      <c r="J87" s="418"/>
      <c r="K87" s="418"/>
      <c r="L87" s="418"/>
      <c r="M87" s="454">
        <f t="shared" si="5"/>
        <v>0</v>
      </c>
      <c r="N87" s="226"/>
      <c r="O87" s="418"/>
      <c r="P87" s="418"/>
      <c r="Q87" s="418"/>
      <c r="R87" s="418"/>
      <c r="S87" s="418"/>
      <c r="T87" s="418"/>
      <c r="U87" s="454">
        <f t="shared" si="7"/>
        <v>0</v>
      </c>
      <c r="V87" s="227">
        <v>10000</v>
      </c>
      <c r="W87" s="418"/>
      <c r="X87" s="418"/>
      <c r="Y87" s="418"/>
      <c r="Z87" s="418"/>
      <c r="AA87" s="418"/>
      <c r="AB87" s="418"/>
      <c r="AC87" s="454">
        <f t="shared" si="8"/>
        <v>10000</v>
      </c>
      <c r="AD87" s="418">
        <f t="shared" si="6"/>
        <v>10000</v>
      </c>
      <c r="AE87" s="329" t="s">
        <v>1548</v>
      </c>
      <c r="AF87" s="416" t="s">
        <v>217</v>
      </c>
      <c r="AG87" s="212" t="s">
        <v>336</v>
      </c>
      <c r="AH87" s="460" t="s">
        <v>1984</v>
      </c>
      <c r="AI87" s="195" t="s">
        <v>2004</v>
      </c>
    </row>
    <row r="88" spans="1:35" s="207" customFormat="1" ht="51" customHeight="1">
      <c r="A88" s="224" t="s">
        <v>1549</v>
      </c>
      <c r="B88" s="278" t="s">
        <v>2133</v>
      </c>
      <c r="C88" s="420" t="s">
        <v>1337</v>
      </c>
      <c r="D88" s="420" t="s">
        <v>38</v>
      </c>
      <c r="E88" s="231" t="s">
        <v>1444</v>
      </c>
      <c r="F88" s="311"/>
      <c r="G88" s="311"/>
      <c r="H88" s="311"/>
      <c r="I88" s="418"/>
      <c r="J88" s="311"/>
      <c r="K88" s="311"/>
      <c r="L88" s="418"/>
      <c r="M88" s="454">
        <f t="shared" si="5"/>
        <v>0</v>
      </c>
      <c r="N88" s="226">
        <v>11000</v>
      </c>
      <c r="O88" s="311"/>
      <c r="P88" s="311"/>
      <c r="Q88" s="418"/>
      <c r="R88" s="311"/>
      <c r="S88" s="311"/>
      <c r="T88" s="418"/>
      <c r="U88" s="454">
        <f t="shared" si="7"/>
        <v>11000</v>
      </c>
      <c r="V88" s="226"/>
      <c r="W88" s="311"/>
      <c r="X88" s="311"/>
      <c r="Y88" s="418"/>
      <c r="Z88" s="311"/>
      <c r="AA88" s="311"/>
      <c r="AB88" s="418"/>
      <c r="AC88" s="454">
        <f t="shared" si="8"/>
        <v>0</v>
      </c>
      <c r="AD88" s="418">
        <f t="shared" si="6"/>
        <v>11000</v>
      </c>
      <c r="AE88" s="252" t="s">
        <v>2134</v>
      </c>
      <c r="AF88" s="416" t="s">
        <v>162</v>
      </c>
      <c r="AG88" s="417" t="s">
        <v>46</v>
      </c>
      <c r="AH88" s="498" t="s">
        <v>1844</v>
      </c>
      <c r="AI88" s="498" t="s">
        <v>1847</v>
      </c>
    </row>
    <row r="89" spans="1:35" s="207" customFormat="1" ht="51" customHeight="1">
      <c r="A89" s="224" t="s">
        <v>1550</v>
      </c>
      <c r="B89" s="278" t="s">
        <v>1551</v>
      </c>
      <c r="C89" s="420" t="s">
        <v>1342</v>
      </c>
      <c r="D89" s="420" t="s">
        <v>0</v>
      </c>
      <c r="E89" s="225" t="s">
        <v>1338</v>
      </c>
      <c r="F89" s="311"/>
      <c r="G89" s="311"/>
      <c r="H89" s="311"/>
      <c r="I89" s="418"/>
      <c r="J89" s="311"/>
      <c r="K89" s="311"/>
      <c r="L89" s="418"/>
      <c r="M89" s="454">
        <f t="shared" si="5"/>
        <v>0</v>
      </c>
      <c r="N89" s="226"/>
      <c r="O89" s="311"/>
      <c r="P89" s="311"/>
      <c r="Q89" s="418"/>
      <c r="R89" s="311"/>
      <c r="S89" s="311"/>
      <c r="T89" s="418"/>
      <c r="U89" s="454">
        <f t="shared" si="7"/>
        <v>0</v>
      </c>
      <c r="V89" s="226">
        <v>4500</v>
      </c>
      <c r="W89" s="311"/>
      <c r="X89" s="311"/>
      <c r="Y89" s="418"/>
      <c r="Z89" s="311"/>
      <c r="AA89" s="311"/>
      <c r="AB89" s="418"/>
      <c r="AC89" s="454">
        <f t="shared" si="8"/>
        <v>4500</v>
      </c>
      <c r="AD89" s="418">
        <f t="shared" si="6"/>
        <v>4500</v>
      </c>
      <c r="AE89" s="252" t="s">
        <v>1552</v>
      </c>
      <c r="AF89" s="416" t="s">
        <v>217</v>
      </c>
      <c r="AG89" s="417" t="s">
        <v>46</v>
      </c>
      <c r="AH89" s="206" t="s">
        <v>1844</v>
      </c>
      <c r="AI89" s="498" t="s">
        <v>1847</v>
      </c>
    </row>
    <row r="90" spans="1:35" s="207" customFormat="1" ht="108" customHeight="1">
      <c r="A90" s="224" t="s">
        <v>1553</v>
      </c>
      <c r="B90" s="278" t="s">
        <v>1554</v>
      </c>
      <c r="C90" s="420" t="s">
        <v>1347</v>
      </c>
      <c r="D90" s="420" t="s">
        <v>38</v>
      </c>
      <c r="E90" s="225" t="s">
        <v>1555</v>
      </c>
      <c r="F90" s="311"/>
      <c r="G90" s="311"/>
      <c r="H90" s="311"/>
      <c r="I90" s="418"/>
      <c r="J90" s="311"/>
      <c r="K90" s="311"/>
      <c r="L90" s="418"/>
      <c r="M90" s="454">
        <f t="shared" si="5"/>
        <v>0</v>
      </c>
      <c r="N90" s="226">
        <v>12000</v>
      </c>
      <c r="O90" s="311"/>
      <c r="P90" s="311"/>
      <c r="Q90" s="418"/>
      <c r="R90" s="311"/>
      <c r="S90" s="311"/>
      <c r="T90" s="418"/>
      <c r="U90" s="454">
        <f t="shared" si="7"/>
        <v>12000</v>
      </c>
      <c r="V90" s="226"/>
      <c r="W90" s="311"/>
      <c r="X90" s="311"/>
      <c r="Y90" s="418"/>
      <c r="Z90" s="311"/>
      <c r="AA90" s="311"/>
      <c r="AB90" s="418"/>
      <c r="AC90" s="454">
        <f t="shared" si="8"/>
        <v>0</v>
      </c>
      <c r="AD90" s="418">
        <f t="shared" si="6"/>
        <v>12000</v>
      </c>
      <c r="AE90" s="252" t="s">
        <v>1556</v>
      </c>
      <c r="AF90" s="416" t="s">
        <v>162</v>
      </c>
      <c r="AG90" s="417" t="s">
        <v>1557</v>
      </c>
      <c r="AH90" s="498" t="s">
        <v>1842</v>
      </c>
      <c r="AI90" s="498"/>
    </row>
    <row r="91" spans="1:35" s="207" customFormat="1" ht="51" customHeight="1">
      <c r="A91" s="224" t="s">
        <v>1558</v>
      </c>
      <c r="B91" s="278" t="s">
        <v>1559</v>
      </c>
      <c r="C91" s="420" t="s">
        <v>1347</v>
      </c>
      <c r="D91" s="420" t="s">
        <v>38</v>
      </c>
      <c r="E91" s="225" t="s">
        <v>1555</v>
      </c>
      <c r="F91" s="311"/>
      <c r="G91" s="311"/>
      <c r="H91" s="311"/>
      <c r="I91" s="418"/>
      <c r="J91" s="311"/>
      <c r="K91" s="311"/>
      <c r="L91" s="418"/>
      <c r="M91" s="454">
        <f t="shared" si="5"/>
        <v>0</v>
      </c>
      <c r="N91" s="226">
        <v>100000</v>
      </c>
      <c r="O91" s="311"/>
      <c r="P91" s="311"/>
      <c r="Q91" s="418"/>
      <c r="R91" s="311"/>
      <c r="S91" s="311"/>
      <c r="T91" s="418"/>
      <c r="U91" s="454">
        <f t="shared" si="7"/>
        <v>100000</v>
      </c>
      <c r="V91" s="226"/>
      <c r="W91" s="311"/>
      <c r="X91" s="311"/>
      <c r="Y91" s="418"/>
      <c r="Z91" s="311"/>
      <c r="AA91" s="311"/>
      <c r="AB91" s="418"/>
      <c r="AC91" s="454">
        <f t="shared" si="8"/>
        <v>0</v>
      </c>
      <c r="AD91" s="418">
        <f t="shared" si="6"/>
        <v>100000</v>
      </c>
      <c r="AE91" s="252" t="s">
        <v>1560</v>
      </c>
      <c r="AF91" s="416" t="s">
        <v>162</v>
      </c>
      <c r="AG91" s="417" t="s">
        <v>1557</v>
      </c>
      <c r="AH91" s="498" t="s">
        <v>1848</v>
      </c>
      <c r="AI91" s="498"/>
    </row>
    <row r="92" spans="1:35" s="207" customFormat="1" ht="51" customHeight="1">
      <c r="A92" s="224" t="s">
        <v>1561</v>
      </c>
      <c r="B92" s="278" t="s">
        <v>1562</v>
      </c>
      <c r="C92" s="420" t="s">
        <v>1347</v>
      </c>
      <c r="D92" s="420" t="s">
        <v>38</v>
      </c>
      <c r="E92" s="225" t="s">
        <v>1555</v>
      </c>
      <c r="F92" s="311"/>
      <c r="G92" s="311"/>
      <c r="H92" s="311"/>
      <c r="I92" s="418"/>
      <c r="J92" s="311"/>
      <c r="K92" s="311"/>
      <c r="L92" s="418"/>
      <c r="M92" s="454">
        <f t="shared" si="5"/>
        <v>0</v>
      </c>
      <c r="N92" s="226">
        <v>50000</v>
      </c>
      <c r="O92" s="311"/>
      <c r="P92" s="311"/>
      <c r="Q92" s="418"/>
      <c r="R92" s="311"/>
      <c r="S92" s="311"/>
      <c r="T92" s="418"/>
      <c r="U92" s="454">
        <f t="shared" si="7"/>
        <v>50000</v>
      </c>
      <c r="V92" s="226"/>
      <c r="W92" s="311"/>
      <c r="X92" s="311"/>
      <c r="Y92" s="418"/>
      <c r="Z92" s="311"/>
      <c r="AA92" s="311"/>
      <c r="AB92" s="418"/>
      <c r="AC92" s="454">
        <f t="shared" si="8"/>
        <v>0</v>
      </c>
      <c r="AD92" s="418">
        <f t="shared" si="6"/>
        <v>50000</v>
      </c>
      <c r="AE92" s="252" t="s">
        <v>1563</v>
      </c>
      <c r="AF92" s="416" t="s">
        <v>162</v>
      </c>
      <c r="AG92" s="417" t="s">
        <v>1557</v>
      </c>
      <c r="AH92" s="498" t="s">
        <v>1842</v>
      </c>
      <c r="AI92" s="498" t="s">
        <v>2005</v>
      </c>
    </row>
    <row r="93" spans="1:35" s="207" customFormat="1" ht="51" customHeight="1">
      <c r="A93" s="224" t="s">
        <v>1564</v>
      </c>
      <c r="B93" s="251" t="s">
        <v>1565</v>
      </c>
      <c r="C93" s="420" t="s">
        <v>1369</v>
      </c>
      <c r="D93" s="420" t="s">
        <v>38</v>
      </c>
      <c r="E93" s="330" t="s">
        <v>1473</v>
      </c>
      <c r="F93" s="311"/>
      <c r="G93" s="311"/>
      <c r="H93" s="311"/>
      <c r="I93" s="418"/>
      <c r="J93" s="311"/>
      <c r="K93" s="311"/>
      <c r="L93" s="418"/>
      <c r="M93" s="454">
        <f t="shared" si="5"/>
        <v>0</v>
      </c>
      <c r="N93" s="226">
        <v>3000</v>
      </c>
      <c r="O93" s="311"/>
      <c r="P93" s="311"/>
      <c r="Q93" s="418"/>
      <c r="R93" s="311"/>
      <c r="S93" s="311"/>
      <c r="T93" s="418"/>
      <c r="U93" s="454">
        <f t="shared" si="7"/>
        <v>3000</v>
      </c>
      <c r="V93" s="226"/>
      <c r="W93" s="311"/>
      <c r="X93" s="311"/>
      <c r="Y93" s="418"/>
      <c r="Z93" s="311"/>
      <c r="AA93" s="311"/>
      <c r="AB93" s="418"/>
      <c r="AC93" s="454">
        <f t="shared" si="8"/>
        <v>0</v>
      </c>
      <c r="AD93" s="418">
        <f t="shared" si="6"/>
        <v>3000</v>
      </c>
      <c r="AE93" s="232" t="s">
        <v>1566</v>
      </c>
      <c r="AF93" s="416" t="s">
        <v>162</v>
      </c>
      <c r="AG93" s="417" t="s">
        <v>478</v>
      </c>
      <c r="AH93" s="206" t="s">
        <v>1842</v>
      </c>
      <c r="AI93" s="195" t="s">
        <v>2006</v>
      </c>
    </row>
    <row r="94" spans="1:35" s="207" customFormat="1" ht="51" customHeight="1">
      <c r="A94" s="224" t="s">
        <v>1567</v>
      </c>
      <c r="B94" s="251" t="s">
        <v>1568</v>
      </c>
      <c r="C94" s="420" t="s">
        <v>1384</v>
      </c>
      <c r="D94" s="420" t="s">
        <v>38</v>
      </c>
      <c r="E94" s="330" t="s">
        <v>1473</v>
      </c>
      <c r="F94" s="311"/>
      <c r="G94" s="311"/>
      <c r="H94" s="311"/>
      <c r="I94" s="418"/>
      <c r="J94" s="311"/>
      <c r="K94" s="311"/>
      <c r="L94" s="418"/>
      <c r="M94" s="454">
        <f t="shared" si="5"/>
        <v>0</v>
      </c>
      <c r="N94" s="226"/>
      <c r="O94" s="311"/>
      <c r="P94" s="311"/>
      <c r="Q94" s="418"/>
      <c r="R94" s="311"/>
      <c r="S94" s="311"/>
      <c r="T94" s="418"/>
      <c r="U94" s="454">
        <f t="shared" si="7"/>
        <v>0</v>
      </c>
      <c r="V94" s="226">
        <v>1000</v>
      </c>
      <c r="W94" s="311"/>
      <c r="X94" s="311"/>
      <c r="Y94" s="418"/>
      <c r="Z94" s="311"/>
      <c r="AA94" s="311"/>
      <c r="AB94" s="418"/>
      <c r="AC94" s="454">
        <f t="shared" si="8"/>
        <v>1000</v>
      </c>
      <c r="AD94" s="418">
        <f t="shared" si="6"/>
        <v>1000</v>
      </c>
      <c r="AE94" s="232" t="s">
        <v>1569</v>
      </c>
      <c r="AF94" s="416" t="s">
        <v>217</v>
      </c>
      <c r="AG94" s="417" t="s">
        <v>478</v>
      </c>
      <c r="AH94" s="206" t="s">
        <v>1842</v>
      </c>
      <c r="AI94" s="195" t="s">
        <v>2006</v>
      </c>
    </row>
    <row r="95" spans="1:35" s="207" customFormat="1" ht="51" customHeight="1">
      <c r="A95" s="224" t="s">
        <v>1570</v>
      </c>
      <c r="B95" s="251" t="s">
        <v>1571</v>
      </c>
      <c r="C95" s="420" t="s">
        <v>1384</v>
      </c>
      <c r="D95" s="420" t="s">
        <v>38</v>
      </c>
      <c r="E95" s="330" t="s">
        <v>1473</v>
      </c>
      <c r="F95" s="311"/>
      <c r="G95" s="311"/>
      <c r="H95" s="311"/>
      <c r="I95" s="418"/>
      <c r="J95" s="311"/>
      <c r="K95" s="311"/>
      <c r="L95" s="418"/>
      <c r="M95" s="454">
        <f t="shared" si="5"/>
        <v>0</v>
      </c>
      <c r="N95" s="226"/>
      <c r="O95" s="311"/>
      <c r="P95" s="311"/>
      <c r="Q95" s="418"/>
      <c r="R95" s="311"/>
      <c r="S95" s="311"/>
      <c r="T95" s="418"/>
      <c r="U95" s="454">
        <f t="shared" si="7"/>
        <v>0</v>
      </c>
      <c r="V95" s="226">
        <v>2000</v>
      </c>
      <c r="W95" s="311"/>
      <c r="X95" s="311"/>
      <c r="Y95" s="418"/>
      <c r="Z95" s="311"/>
      <c r="AA95" s="311"/>
      <c r="AB95" s="418"/>
      <c r="AC95" s="454">
        <f t="shared" si="8"/>
        <v>2000</v>
      </c>
      <c r="AD95" s="418">
        <f t="shared" si="6"/>
        <v>2000</v>
      </c>
      <c r="AE95" s="232" t="s">
        <v>1572</v>
      </c>
      <c r="AF95" s="416" t="s">
        <v>217</v>
      </c>
      <c r="AG95" s="417" t="s">
        <v>478</v>
      </c>
      <c r="AH95" s="206"/>
      <c r="AI95" s="206"/>
    </row>
    <row r="96" spans="1:35" s="207" customFormat="1" ht="51" customHeight="1">
      <c r="A96" s="224" t="s">
        <v>1573</v>
      </c>
      <c r="B96" s="251" t="s">
        <v>1574</v>
      </c>
      <c r="C96" s="420" t="s">
        <v>1384</v>
      </c>
      <c r="D96" s="420" t="s">
        <v>38</v>
      </c>
      <c r="E96" s="330" t="s">
        <v>1473</v>
      </c>
      <c r="F96" s="311"/>
      <c r="G96" s="311"/>
      <c r="H96" s="311"/>
      <c r="I96" s="418"/>
      <c r="J96" s="311"/>
      <c r="K96" s="311"/>
      <c r="L96" s="418"/>
      <c r="M96" s="454">
        <f t="shared" si="5"/>
        <v>0</v>
      </c>
      <c r="N96" s="226"/>
      <c r="O96" s="311"/>
      <c r="P96" s="311"/>
      <c r="Q96" s="418"/>
      <c r="R96" s="311"/>
      <c r="S96" s="311"/>
      <c r="T96" s="418"/>
      <c r="U96" s="454">
        <f t="shared" si="7"/>
        <v>0</v>
      </c>
      <c r="V96" s="226">
        <v>13000</v>
      </c>
      <c r="W96" s="311"/>
      <c r="X96" s="311"/>
      <c r="Y96" s="418"/>
      <c r="Z96" s="311"/>
      <c r="AA96" s="311"/>
      <c r="AB96" s="418"/>
      <c r="AC96" s="454">
        <f t="shared" si="8"/>
        <v>13000</v>
      </c>
      <c r="AD96" s="418">
        <f t="shared" si="6"/>
        <v>13000</v>
      </c>
      <c r="AE96" s="232" t="s">
        <v>1575</v>
      </c>
      <c r="AF96" s="416" t="s">
        <v>217</v>
      </c>
      <c r="AG96" s="417" t="s">
        <v>478</v>
      </c>
      <c r="AH96" s="206"/>
      <c r="AI96" s="206"/>
    </row>
    <row r="97" spans="1:35" s="207" customFormat="1" ht="51" customHeight="1">
      <c r="A97" s="224" t="s">
        <v>1576</v>
      </c>
      <c r="B97" s="251" t="s">
        <v>1577</v>
      </c>
      <c r="C97" s="420" t="s">
        <v>1369</v>
      </c>
      <c r="D97" s="420" t="s">
        <v>38</v>
      </c>
      <c r="E97" s="233" t="s">
        <v>1487</v>
      </c>
      <c r="F97" s="311"/>
      <c r="G97" s="311"/>
      <c r="H97" s="311"/>
      <c r="I97" s="418"/>
      <c r="J97" s="311"/>
      <c r="K97" s="311"/>
      <c r="L97" s="418"/>
      <c r="M97" s="454">
        <f t="shared" si="5"/>
        <v>0</v>
      </c>
      <c r="N97" s="226">
        <v>60000</v>
      </c>
      <c r="O97" s="311"/>
      <c r="P97" s="311"/>
      <c r="Q97" s="418"/>
      <c r="R97" s="311"/>
      <c r="S97" s="311"/>
      <c r="T97" s="418"/>
      <c r="U97" s="454">
        <f t="shared" si="7"/>
        <v>60000</v>
      </c>
      <c r="V97" s="226"/>
      <c r="W97" s="311"/>
      <c r="X97" s="311"/>
      <c r="Y97" s="418"/>
      <c r="Z97" s="311"/>
      <c r="AA97" s="311"/>
      <c r="AB97" s="418"/>
      <c r="AC97" s="454">
        <f t="shared" si="8"/>
        <v>0</v>
      </c>
      <c r="AD97" s="418">
        <f t="shared" si="6"/>
        <v>60000</v>
      </c>
      <c r="AE97" s="232" t="s">
        <v>1578</v>
      </c>
      <c r="AF97" s="416" t="s">
        <v>57</v>
      </c>
      <c r="AG97" s="417" t="s">
        <v>332</v>
      </c>
      <c r="AH97" s="206" t="s">
        <v>1844</v>
      </c>
      <c r="AI97" s="206"/>
    </row>
    <row r="98" spans="1:35" s="207" customFormat="1" ht="116.25" customHeight="1">
      <c r="A98" s="224" t="s">
        <v>1579</v>
      </c>
      <c r="B98" s="430" t="s">
        <v>1806</v>
      </c>
      <c r="C98" s="420" t="s">
        <v>1363</v>
      </c>
      <c r="D98" s="420" t="s">
        <v>38</v>
      </c>
      <c r="E98" s="233" t="s">
        <v>1487</v>
      </c>
      <c r="F98" s="311"/>
      <c r="G98" s="311"/>
      <c r="H98" s="311"/>
      <c r="I98" s="418"/>
      <c r="J98" s="311"/>
      <c r="K98" s="311"/>
      <c r="L98" s="418"/>
      <c r="M98" s="454">
        <f t="shared" si="5"/>
        <v>0</v>
      </c>
      <c r="N98" s="226">
        <v>0</v>
      </c>
      <c r="O98" s="311"/>
      <c r="P98" s="311"/>
      <c r="Q98" s="418"/>
      <c r="R98" s="311"/>
      <c r="S98" s="311"/>
      <c r="T98" s="418"/>
      <c r="U98" s="454">
        <f t="shared" si="7"/>
        <v>0</v>
      </c>
      <c r="V98" s="226">
        <v>200000</v>
      </c>
      <c r="W98" s="311"/>
      <c r="X98" s="311"/>
      <c r="Y98" s="418"/>
      <c r="Z98" s="311"/>
      <c r="AA98" s="311"/>
      <c r="AB98" s="418"/>
      <c r="AC98" s="454">
        <f t="shared" si="8"/>
        <v>200000</v>
      </c>
      <c r="AD98" s="418">
        <f t="shared" si="6"/>
        <v>200000</v>
      </c>
      <c r="AE98" s="499" t="s">
        <v>1807</v>
      </c>
      <c r="AF98" s="416" t="s">
        <v>1718</v>
      </c>
      <c r="AG98" s="417" t="s">
        <v>33</v>
      </c>
      <c r="AH98" s="206" t="s">
        <v>1984</v>
      </c>
      <c r="AI98" s="195" t="s">
        <v>573</v>
      </c>
    </row>
    <row r="99" spans="1:35" s="207" customFormat="1" ht="24.75" customHeight="1">
      <c r="A99" s="605" t="s">
        <v>1802</v>
      </c>
      <c r="B99" s="606"/>
      <c r="C99" s="606"/>
      <c r="D99" s="606"/>
      <c r="E99" s="606"/>
      <c r="F99" s="606"/>
      <c r="G99" s="606"/>
      <c r="H99" s="606"/>
      <c r="I99" s="606"/>
      <c r="J99" s="606"/>
      <c r="K99" s="606"/>
      <c r="L99" s="606"/>
      <c r="M99" s="606"/>
      <c r="N99" s="606"/>
      <c r="O99" s="606"/>
      <c r="P99" s="606"/>
      <c r="Q99" s="606"/>
      <c r="R99" s="606"/>
      <c r="S99" s="606"/>
      <c r="T99" s="606"/>
      <c r="U99" s="606"/>
      <c r="V99" s="606"/>
      <c r="W99" s="606"/>
      <c r="X99" s="606"/>
      <c r="Y99" s="606"/>
      <c r="Z99" s="606"/>
      <c r="AA99" s="606"/>
      <c r="AB99" s="606"/>
      <c r="AC99" s="606"/>
      <c r="AD99" s="606"/>
      <c r="AE99" s="606"/>
      <c r="AF99" s="606"/>
      <c r="AG99" s="606"/>
      <c r="AH99" s="606"/>
      <c r="AI99" s="607"/>
    </row>
    <row r="100" spans="1:35" s="207" customFormat="1" ht="51" customHeight="1">
      <c r="A100" s="224" t="s">
        <v>1580</v>
      </c>
      <c r="B100" s="251" t="s">
        <v>1581</v>
      </c>
      <c r="C100" s="420" t="s">
        <v>1412</v>
      </c>
      <c r="D100" s="420" t="s">
        <v>28</v>
      </c>
      <c r="E100" s="331" t="s">
        <v>1582</v>
      </c>
      <c r="F100" s="332">
        <v>895.4</v>
      </c>
      <c r="G100" s="311"/>
      <c r="H100" s="311">
        <v>0</v>
      </c>
      <c r="I100" s="418" t="s">
        <v>116</v>
      </c>
      <c r="J100" s="311"/>
      <c r="K100" s="311"/>
      <c r="L100" s="418"/>
      <c r="M100" s="454">
        <f t="shared" si="5"/>
        <v>895.4</v>
      </c>
      <c r="N100" s="217">
        <v>32953</v>
      </c>
      <c r="O100" s="311"/>
      <c r="P100" s="217">
        <v>25946</v>
      </c>
      <c r="Q100" s="418" t="s">
        <v>116</v>
      </c>
      <c r="R100" s="311"/>
      <c r="S100" s="311"/>
      <c r="T100" s="418"/>
      <c r="U100" s="454">
        <f t="shared" si="7"/>
        <v>58899</v>
      </c>
      <c r="V100" s="226"/>
      <c r="W100" s="311"/>
      <c r="X100" s="217"/>
      <c r="Y100" s="418"/>
      <c r="Z100" s="311"/>
      <c r="AA100" s="311"/>
      <c r="AB100" s="418"/>
      <c r="AC100" s="454">
        <f t="shared" si="8"/>
        <v>0</v>
      </c>
      <c r="AD100" s="418">
        <f t="shared" si="6"/>
        <v>59794.4</v>
      </c>
      <c r="AE100" s="232" t="s">
        <v>1583</v>
      </c>
      <c r="AF100" s="416" t="s">
        <v>189</v>
      </c>
      <c r="AG100" s="417" t="s">
        <v>33</v>
      </c>
      <c r="AH100" s="498" t="s">
        <v>1842</v>
      </c>
      <c r="AI100" s="498" t="s">
        <v>1861</v>
      </c>
    </row>
    <row r="101" spans="1:35" s="207" customFormat="1" ht="51" customHeight="1">
      <c r="A101" s="224" t="s">
        <v>1584</v>
      </c>
      <c r="B101" s="251" t="s">
        <v>1585</v>
      </c>
      <c r="C101" s="420" t="s">
        <v>1363</v>
      </c>
      <c r="D101" s="420" t="s">
        <v>28</v>
      </c>
      <c r="E101" s="331" t="s">
        <v>1586</v>
      </c>
      <c r="F101" s="311">
        <v>399900.57</v>
      </c>
      <c r="G101" s="311"/>
      <c r="H101" s="311"/>
      <c r="I101" s="418"/>
      <c r="J101" s="311"/>
      <c r="K101" s="311"/>
      <c r="L101" s="418"/>
      <c r="M101" s="454">
        <f t="shared" si="5"/>
        <v>399900.57</v>
      </c>
      <c r="N101" s="308">
        <v>163428</v>
      </c>
      <c r="O101" s="311"/>
      <c r="P101" s="311"/>
      <c r="Q101" s="418"/>
      <c r="R101" s="311"/>
      <c r="S101" s="311"/>
      <c r="T101" s="418"/>
      <c r="U101" s="454">
        <f t="shared" si="7"/>
        <v>163428</v>
      </c>
      <c r="V101" s="226"/>
      <c r="W101" s="311"/>
      <c r="X101" s="311"/>
      <c r="Y101" s="418"/>
      <c r="Z101" s="311"/>
      <c r="AA101" s="311"/>
      <c r="AB101" s="418"/>
      <c r="AC101" s="454">
        <f t="shared" si="8"/>
        <v>0</v>
      </c>
      <c r="AD101" s="418">
        <f t="shared" si="6"/>
        <v>563328.5700000001</v>
      </c>
      <c r="AE101" s="252" t="s">
        <v>1587</v>
      </c>
      <c r="AF101" s="416" t="s">
        <v>189</v>
      </c>
      <c r="AG101" s="417" t="s">
        <v>123</v>
      </c>
      <c r="AH101" s="206" t="s">
        <v>1842</v>
      </c>
      <c r="AI101" s="195" t="s">
        <v>2007</v>
      </c>
    </row>
    <row r="102" spans="1:35" s="207" customFormat="1" ht="82.5" customHeight="1">
      <c r="A102" s="224" t="s">
        <v>1588</v>
      </c>
      <c r="B102" s="251" t="s">
        <v>1589</v>
      </c>
      <c r="C102" s="420" t="s">
        <v>1347</v>
      </c>
      <c r="D102" s="420" t="s">
        <v>28</v>
      </c>
      <c r="E102" s="331" t="s">
        <v>1590</v>
      </c>
      <c r="F102" s="311">
        <v>761092.5199999999</v>
      </c>
      <c r="G102" s="311"/>
      <c r="H102" s="311"/>
      <c r="I102" s="418"/>
      <c r="J102" s="311"/>
      <c r="K102" s="311"/>
      <c r="L102" s="418"/>
      <c r="M102" s="454">
        <f t="shared" si="5"/>
        <v>761092.5199999999</v>
      </c>
      <c r="N102" s="311"/>
      <c r="O102" s="311"/>
      <c r="P102" s="311"/>
      <c r="Q102" s="418"/>
      <c r="R102" s="311"/>
      <c r="S102" s="311"/>
      <c r="T102" s="418"/>
      <c r="U102" s="454">
        <f t="shared" si="7"/>
        <v>0</v>
      </c>
      <c r="V102" s="226"/>
      <c r="W102" s="311"/>
      <c r="X102" s="311"/>
      <c r="Y102" s="418"/>
      <c r="Z102" s="311"/>
      <c r="AA102" s="311"/>
      <c r="AB102" s="418"/>
      <c r="AC102" s="454">
        <f t="shared" si="8"/>
        <v>0</v>
      </c>
      <c r="AD102" s="418">
        <f t="shared" si="6"/>
        <v>761092.5199999999</v>
      </c>
      <c r="AE102" s="252" t="s">
        <v>1591</v>
      </c>
      <c r="AF102" s="416" t="s">
        <v>189</v>
      </c>
      <c r="AG102" s="417" t="s">
        <v>123</v>
      </c>
      <c r="AH102" s="206" t="s">
        <v>1842</v>
      </c>
      <c r="AI102" s="206" t="s">
        <v>2008</v>
      </c>
    </row>
    <row r="103" spans="1:35" s="207" customFormat="1" ht="84.75" customHeight="1">
      <c r="A103" s="224" t="s">
        <v>1592</v>
      </c>
      <c r="B103" s="251" t="s">
        <v>1593</v>
      </c>
      <c r="C103" s="420" t="s">
        <v>1347</v>
      </c>
      <c r="D103" s="420" t="s">
        <v>28</v>
      </c>
      <c r="E103" s="331" t="s">
        <v>1590</v>
      </c>
      <c r="F103" s="311"/>
      <c r="G103" s="311"/>
      <c r="H103" s="311"/>
      <c r="I103" s="418"/>
      <c r="J103" s="311"/>
      <c r="K103" s="311"/>
      <c r="L103" s="418"/>
      <c r="M103" s="454">
        <f t="shared" si="5"/>
        <v>0</v>
      </c>
      <c r="N103" s="311">
        <v>564275.02</v>
      </c>
      <c r="O103" s="311"/>
      <c r="P103" s="311"/>
      <c r="Q103" s="418"/>
      <c r="R103" s="311"/>
      <c r="S103" s="311"/>
      <c r="T103" s="418"/>
      <c r="U103" s="454">
        <f t="shared" si="7"/>
        <v>564275.02</v>
      </c>
      <c r="V103" s="226"/>
      <c r="W103" s="311"/>
      <c r="X103" s="311"/>
      <c r="Y103" s="418"/>
      <c r="Z103" s="311"/>
      <c r="AA103" s="311"/>
      <c r="AB103" s="418"/>
      <c r="AC103" s="454">
        <f t="shared" si="8"/>
        <v>0</v>
      </c>
      <c r="AD103" s="418">
        <f t="shared" si="6"/>
        <v>564275.02</v>
      </c>
      <c r="AE103" s="252" t="s">
        <v>1594</v>
      </c>
      <c r="AF103" s="416" t="s">
        <v>162</v>
      </c>
      <c r="AG103" s="417" t="s">
        <v>123</v>
      </c>
      <c r="AH103" s="206" t="s">
        <v>1842</v>
      </c>
      <c r="AI103" s="206" t="s">
        <v>2008</v>
      </c>
    </row>
    <row r="104" spans="1:35" s="207" customFormat="1" ht="51" customHeight="1">
      <c r="A104" s="224" t="s">
        <v>1595</v>
      </c>
      <c r="B104" s="251" t="s">
        <v>1596</v>
      </c>
      <c r="C104" s="420" t="s">
        <v>1337</v>
      </c>
      <c r="D104" s="420" t="s">
        <v>28</v>
      </c>
      <c r="E104" s="225" t="s">
        <v>1338</v>
      </c>
      <c r="F104" s="311">
        <v>1500</v>
      </c>
      <c r="G104" s="311"/>
      <c r="H104" s="311"/>
      <c r="I104" s="418"/>
      <c r="J104" s="311"/>
      <c r="K104" s="311"/>
      <c r="L104" s="418"/>
      <c r="M104" s="454">
        <f t="shared" si="5"/>
        <v>1500</v>
      </c>
      <c r="N104" s="311"/>
      <c r="O104" s="311"/>
      <c r="P104" s="311"/>
      <c r="Q104" s="418"/>
      <c r="R104" s="311"/>
      <c r="S104" s="311"/>
      <c r="T104" s="418"/>
      <c r="U104" s="454">
        <f t="shared" si="7"/>
        <v>0</v>
      </c>
      <c r="V104" s="226"/>
      <c r="W104" s="311"/>
      <c r="X104" s="311"/>
      <c r="Y104" s="418"/>
      <c r="Z104" s="311"/>
      <c r="AA104" s="311"/>
      <c r="AB104" s="418"/>
      <c r="AC104" s="454">
        <f t="shared" si="8"/>
        <v>0</v>
      </c>
      <c r="AD104" s="418">
        <f t="shared" si="6"/>
        <v>1500</v>
      </c>
      <c r="AE104" s="252" t="s">
        <v>1597</v>
      </c>
      <c r="AF104" s="416" t="s">
        <v>189</v>
      </c>
      <c r="AG104" s="417" t="s">
        <v>1339</v>
      </c>
      <c r="AH104" s="206" t="s">
        <v>1842</v>
      </c>
      <c r="AI104" s="275" t="s">
        <v>2042</v>
      </c>
    </row>
    <row r="105" spans="1:35" s="207" customFormat="1" ht="51" customHeight="1">
      <c r="A105" s="224" t="s">
        <v>1598</v>
      </c>
      <c r="B105" s="251" t="s">
        <v>1599</v>
      </c>
      <c r="C105" s="420" t="s">
        <v>1342</v>
      </c>
      <c r="D105" s="420" t="s">
        <v>28</v>
      </c>
      <c r="E105" s="233" t="s">
        <v>1413</v>
      </c>
      <c r="F105" s="311">
        <v>32390</v>
      </c>
      <c r="G105" s="311"/>
      <c r="H105" s="311"/>
      <c r="I105" s="418"/>
      <c r="J105" s="311"/>
      <c r="K105" s="311"/>
      <c r="L105" s="418"/>
      <c r="M105" s="454">
        <f t="shared" si="5"/>
        <v>32390</v>
      </c>
      <c r="N105" s="311"/>
      <c r="O105" s="311"/>
      <c r="P105" s="311"/>
      <c r="Q105" s="418"/>
      <c r="R105" s="311"/>
      <c r="S105" s="311"/>
      <c r="T105" s="418"/>
      <c r="U105" s="454">
        <f t="shared" si="7"/>
        <v>0</v>
      </c>
      <c r="V105" s="226"/>
      <c r="W105" s="311"/>
      <c r="X105" s="311"/>
      <c r="Y105" s="418"/>
      <c r="Z105" s="311"/>
      <c r="AA105" s="311"/>
      <c r="AB105" s="418"/>
      <c r="AC105" s="454">
        <f t="shared" si="8"/>
        <v>0</v>
      </c>
      <c r="AD105" s="418">
        <f t="shared" si="6"/>
        <v>32390</v>
      </c>
      <c r="AE105" s="252" t="s">
        <v>1600</v>
      </c>
      <c r="AF105" s="416" t="s">
        <v>189</v>
      </c>
      <c r="AG105" s="417" t="s">
        <v>123</v>
      </c>
      <c r="AH105" s="206" t="s">
        <v>1848</v>
      </c>
      <c r="AI105" s="206" t="s">
        <v>2009</v>
      </c>
    </row>
    <row r="106" spans="1:35" s="207" customFormat="1" ht="51" customHeight="1">
      <c r="A106" s="357" t="s">
        <v>1700</v>
      </c>
      <c r="B106" s="430" t="s">
        <v>1701</v>
      </c>
      <c r="C106" s="420" t="s">
        <v>1337</v>
      </c>
      <c r="D106" s="420" t="s">
        <v>38</v>
      </c>
      <c r="E106" s="225" t="s">
        <v>1702</v>
      </c>
      <c r="F106" s="311"/>
      <c r="G106" s="311"/>
      <c r="H106" s="311"/>
      <c r="I106" s="418"/>
      <c r="J106" s="311"/>
      <c r="K106" s="311"/>
      <c r="L106" s="418"/>
      <c r="M106" s="454">
        <f t="shared" si="5"/>
        <v>0</v>
      </c>
      <c r="N106" s="311">
        <v>15000</v>
      </c>
      <c r="O106" s="311"/>
      <c r="P106" s="311"/>
      <c r="Q106" s="418"/>
      <c r="R106" s="311"/>
      <c r="S106" s="311"/>
      <c r="T106" s="418"/>
      <c r="U106" s="454">
        <f>N106+O106+P106+R106+S106</f>
        <v>15000</v>
      </c>
      <c r="V106" s="226">
        <v>15000</v>
      </c>
      <c r="W106" s="311"/>
      <c r="X106" s="311"/>
      <c r="Y106" s="418"/>
      <c r="Z106" s="311"/>
      <c r="AA106" s="311"/>
      <c r="AB106" s="418"/>
      <c r="AC106" s="454">
        <f t="shared" si="8"/>
        <v>15000</v>
      </c>
      <c r="AD106" s="418">
        <f>AC106+U106+M106</f>
        <v>30000</v>
      </c>
      <c r="AE106" s="433" t="s">
        <v>1703</v>
      </c>
      <c r="AF106" s="416" t="s">
        <v>57</v>
      </c>
      <c r="AG106" s="417" t="s">
        <v>33</v>
      </c>
      <c r="AH106" s="206" t="s">
        <v>1842</v>
      </c>
      <c r="AI106" s="206" t="s">
        <v>2010</v>
      </c>
    </row>
    <row r="107" spans="1:35" s="320" customFormat="1" ht="15">
      <c r="A107" s="614" t="s">
        <v>1706</v>
      </c>
      <c r="B107" s="615"/>
      <c r="C107" s="615"/>
      <c r="D107" s="615"/>
      <c r="E107" s="615"/>
      <c r="F107" s="615"/>
      <c r="G107" s="615"/>
      <c r="H107" s="615"/>
      <c r="I107" s="615"/>
      <c r="J107" s="655"/>
      <c r="K107" s="655"/>
      <c r="L107" s="655"/>
      <c r="M107" s="655"/>
      <c r="N107" s="655"/>
      <c r="O107" s="655"/>
      <c r="P107" s="655"/>
      <c r="Q107" s="655"/>
      <c r="R107" s="655"/>
      <c r="S107" s="655"/>
      <c r="T107" s="655"/>
      <c r="U107" s="655"/>
      <c r="V107" s="655"/>
      <c r="W107" s="655"/>
      <c r="X107" s="655"/>
      <c r="Y107" s="655"/>
      <c r="Z107" s="655"/>
      <c r="AA107" s="655"/>
      <c r="AB107" s="655"/>
      <c r="AC107" s="655"/>
      <c r="AD107" s="655"/>
      <c r="AE107" s="655"/>
      <c r="AF107" s="655"/>
      <c r="AG107" s="655"/>
      <c r="AH107" s="655"/>
      <c r="AI107" s="656"/>
    </row>
    <row r="108" spans="1:35" s="207" customFormat="1" ht="164.25" customHeight="1">
      <c r="A108" s="197" t="s">
        <v>1712</v>
      </c>
      <c r="B108" s="199" t="s">
        <v>1711</v>
      </c>
      <c r="C108" s="420" t="s">
        <v>1337</v>
      </c>
      <c r="D108" s="195" t="s">
        <v>38</v>
      </c>
      <c r="E108" s="210" t="s">
        <v>172</v>
      </c>
      <c r="F108" s="198"/>
      <c r="G108" s="198"/>
      <c r="H108" s="200"/>
      <c r="I108" s="201"/>
      <c r="J108" s="418"/>
      <c r="K108" s="418"/>
      <c r="L108" s="418"/>
      <c r="M108" s="432"/>
      <c r="N108" s="500">
        <v>4598</v>
      </c>
      <c r="O108" s="500"/>
      <c r="P108" s="500"/>
      <c r="Q108" s="501"/>
      <c r="R108" s="500"/>
      <c r="S108" s="500"/>
      <c r="T108" s="500"/>
      <c r="U108" s="502">
        <f>N108+P108+R108+S108</f>
        <v>4598</v>
      </c>
      <c r="V108" s="503">
        <v>44875</v>
      </c>
      <c r="W108" s="500"/>
      <c r="X108" s="500">
        <f>1800+7200</f>
        <v>9000</v>
      </c>
      <c r="Y108" s="501"/>
      <c r="Z108" s="500"/>
      <c r="AA108" s="500"/>
      <c r="AB108" s="500"/>
      <c r="AC108" s="502">
        <f>V108+W108+X108+Z108+AA108</f>
        <v>53875</v>
      </c>
      <c r="AD108" s="500">
        <f>AC108+U108+M108</f>
        <v>58473</v>
      </c>
      <c r="AE108" s="213" t="s">
        <v>1713</v>
      </c>
      <c r="AF108" s="416" t="s">
        <v>1254</v>
      </c>
      <c r="AG108" s="417" t="s">
        <v>33</v>
      </c>
      <c r="AH108" s="411" t="s">
        <v>1848</v>
      </c>
      <c r="AI108" s="411" t="s">
        <v>1853</v>
      </c>
    </row>
    <row r="109" spans="1:35" s="320" customFormat="1" ht="15">
      <c r="A109" s="341"/>
      <c r="B109" s="342"/>
      <c r="C109" s="342"/>
      <c r="D109" s="614" t="s">
        <v>1769</v>
      </c>
      <c r="E109" s="615"/>
      <c r="F109" s="615"/>
      <c r="G109" s="615"/>
      <c r="H109" s="615"/>
      <c r="I109" s="615"/>
      <c r="J109" s="615"/>
      <c r="K109" s="615"/>
      <c r="L109" s="615"/>
      <c r="M109" s="615"/>
      <c r="N109" s="615"/>
      <c r="O109" s="615"/>
      <c r="P109" s="615"/>
      <c r="Q109" s="615"/>
      <c r="R109" s="615"/>
      <c r="S109" s="615"/>
      <c r="T109" s="615"/>
      <c r="U109" s="615"/>
      <c r="V109" s="615"/>
      <c r="W109" s="615"/>
      <c r="X109" s="615"/>
      <c r="Y109" s="615"/>
      <c r="Z109" s="615"/>
      <c r="AA109" s="615"/>
      <c r="AB109" s="615"/>
      <c r="AC109" s="615"/>
      <c r="AD109" s="615"/>
      <c r="AE109" s="615"/>
      <c r="AF109" s="615"/>
      <c r="AG109" s="615"/>
      <c r="AH109" s="615"/>
      <c r="AI109" s="615"/>
    </row>
    <row r="110" spans="1:35" s="207" customFormat="1" ht="164.25" customHeight="1">
      <c r="A110" s="197" t="s">
        <v>1733</v>
      </c>
      <c r="B110" s="199" t="s">
        <v>1756</v>
      </c>
      <c r="C110" s="420" t="s">
        <v>1337</v>
      </c>
      <c r="D110" s="195" t="s">
        <v>38</v>
      </c>
      <c r="E110" s="225" t="s">
        <v>1338</v>
      </c>
      <c r="F110" s="198"/>
      <c r="G110" s="198"/>
      <c r="H110" s="200"/>
      <c r="I110" s="201"/>
      <c r="J110" s="418"/>
      <c r="K110" s="418"/>
      <c r="L110" s="418"/>
      <c r="M110" s="432"/>
      <c r="N110" s="418"/>
      <c r="O110" s="418"/>
      <c r="P110" s="418"/>
      <c r="Q110" s="419"/>
      <c r="R110" s="418"/>
      <c r="S110" s="418"/>
      <c r="T110" s="418"/>
      <c r="U110" s="432">
        <f>N110+P110+R110+S110</f>
        <v>0</v>
      </c>
      <c r="V110" s="355">
        <v>26378</v>
      </c>
      <c r="W110" s="418"/>
      <c r="X110" s="418"/>
      <c r="Y110" s="419"/>
      <c r="Z110" s="418"/>
      <c r="AA110" s="418"/>
      <c r="AB110" s="418"/>
      <c r="AC110" s="432">
        <f>V110+W110+X110+Z110+AA110</f>
        <v>26378</v>
      </c>
      <c r="AD110" s="418">
        <f>AC110+U110+M110</f>
        <v>26378</v>
      </c>
      <c r="AE110" s="213" t="s">
        <v>2135</v>
      </c>
      <c r="AF110" s="416" t="s">
        <v>217</v>
      </c>
      <c r="AG110" s="417" t="s">
        <v>33</v>
      </c>
      <c r="AH110" s="411" t="s">
        <v>1848</v>
      </c>
      <c r="AI110" s="420" t="s">
        <v>2011</v>
      </c>
    </row>
    <row r="111" spans="1:35" s="320" customFormat="1" ht="15">
      <c r="A111" s="341"/>
      <c r="B111" s="342"/>
      <c r="C111" s="342"/>
      <c r="D111" s="614" t="s">
        <v>1770</v>
      </c>
      <c r="E111" s="615"/>
      <c r="F111" s="615"/>
      <c r="G111" s="615"/>
      <c r="H111" s="615"/>
      <c r="I111" s="615"/>
      <c r="J111" s="615"/>
      <c r="K111" s="615"/>
      <c r="L111" s="615"/>
      <c r="M111" s="615"/>
      <c r="N111" s="615"/>
      <c r="O111" s="615"/>
      <c r="P111" s="615"/>
      <c r="Q111" s="615"/>
      <c r="R111" s="615"/>
      <c r="S111" s="615"/>
      <c r="T111" s="615"/>
      <c r="U111" s="615"/>
      <c r="V111" s="615"/>
      <c r="W111" s="615"/>
      <c r="X111" s="615"/>
      <c r="Y111" s="615"/>
      <c r="Z111" s="615"/>
      <c r="AA111" s="615"/>
      <c r="AB111" s="615"/>
      <c r="AC111" s="615"/>
      <c r="AD111" s="615"/>
      <c r="AE111" s="615"/>
      <c r="AF111" s="615"/>
      <c r="AG111" s="615"/>
      <c r="AH111" s="615"/>
      <c r="AI111" s="615"/>
    </row>
    <row r="112" spans="1:59" s="14" customFormat="1" ht="274.5" customHeight="1">
      <c r="A112" s="393" t="s">
        <v>1793</v>
      </c>
      <c r="B112" s="394" t="s">
        <v>1794</v>
      </c>
      <c r="C112" s="366" t="s">
        <v>1347</v>
      </c>
      <c r="D112" s="395" t="s">
        <v>28</v>
      </c>
      <c r="E112" s="231" t="s">
        <v>1795</v>
      </c>
      <c r="F112" s="396"/>
      <c r="G112" s="396"/>
      <c r="H112" s="395"/>
      <c r="I112" s="397"/>
      <c r="J112" s="395"/>
      <c r="K112" s="395"/>
      <c r="L112" s="395"/>
      <c r="M112" s="314"/>
      <c r="N112" s="395"/>
      <c r="O112" s="395"/>
      <c r="P112" s="395"/>
      <c r="Q112" s="397"/>
      <c r="R112" s="395"/>
      <c r="S112" s="395"/>
      <c r="T112" s="395"/>
      <c r="U112" s="314"/>
      <c r="V112" s="398"/>
      <c r="W112" s="395"/>
      <c r="X112" s="395"/>
      <c r="Y112" s="397"/>
      <c r="Z112" s="395">
        <v>200000</v>
      </c>
      <c r="AA112" s="395"/>
      <c r="AB112" s="395"/>
      <c r="AC112" s="314">
        <f>V112+W112+X112+Z112+AA112</f>
        <v>200000</v>
      </c>
      <c r="AD112" s="395">
        <f>AC112+U112+M112</f>
        <v>200000</v>
      </c>
      <c r="AE112" s="394" t="s">
        <v>1796</v>
      </c>
      <c r="AF112" s="399" t="s">
        <v>1797</v>
      </c>
      <c r="AG112" s="400" t="s">
        <v>33</v>
      </c>
      <c r="AH112" s="401"/>
      <c r="AI112" s="401"/>
      <c r="AL112" s="5"/>
      <c r="AM112" s="5"/>
      <c r="AN112" s="5"/>
      <c r="AO112" s="5"/>
      <c r="AP112" s="5"/>
      <c r="AQ112" s="5"/>
      <c r="AR112" s="5"/>
      <c r="AS112" s="5"/>
      <c r="AT112" s="5"/>
      <c r="AU112" s="5"/>
      <c r="AV112" s="5"/>
      <c r="AW112" s="5"/>
      <c r="AX112" s="5"/>
      <c r="AY112" s="5"/>
      <c r="AZ112" s="5"/>
      <c r="BA112" s="5"/>
      <c r="BB112" s="5"/>
      <c r="BC112" s="5"/>
      <c r="BD112" s="5"/>
      <c r="BE112" s="5"/>
      <c r="BF112" s="5"/>
      <c r="BG112" s="5"/>
    </row>
    <row r="113" spans="1:35" ht="18" customHeight="1">
      <c r="A113" s="661" t="s">
        <v>1779</v>
      </c>
      <c r="B113" s="662"/>
      <c r="C113" s="662"/>
      <c r="D113" s="662"/>
      <c r="E113" s="662"/>
      <c r="F113" s="662"/>
      <c r="G113" s="662"/>
      <c r="H113" s="662"/>
      <c r="I113" s="662"/>
      <c r="J113" s="662"/>
      <c r="K113" s="662"/>
      <c r="L113" s="662"/>
      <c r="M113" s="662"/>
      <c r="N113" s="662"/>
      <c r="O113" s="662"/>
      <c r="P113" s="662"/>
      <c r="Q113" s="662"/>
      <c r="R113" s="662"/>
      <c r="S113" s="662"/>
      <c r="T113" s="662"/>
      <c r="U113" s="662"/>
      <c r="V113" s="662"/>
      <c r="W113" s="662"/>
      <c r="X113" s="662"/>
      <c r="Y113" s="662"/>
      <c r="Z113" s="662"/>
      <c r="AA113" s="662"/>
      <c r="AB113" s="662"/>
      <c r="AC113" s="662"/>
      <c r="AD113" s="662"/>
      <c r="AE113" s="662"/>
      <c r="AF113" s="662"/>
      <c r="AG113" s="662"/>
      <c r="AH113" s="662"/>
      <c r="AI113" s="662"/>
    </row>
    <row r="114" spans="1:35" ht="210" customHeight="1">
      <c r="A114" s="406" t="s">
        <v>1808</v>
      </c>
      <c r="B114" s="407" t="s">
        <v>1809</v>
      </c>
      <c r="C114" s="366" t="s">
        <v>1363</v>
      </c>
      <c r="D114" s="366" t="s">
        <v>38</v>
      </c>
      <c r="E114" s="408" t="s">
        <v>1487</v>
      </c>
      <c r="F114" s="396"/>
      <c r="G114" s="396"/>
      <c r="H114" s="396"/>
      <c r="I114" s="395"/>
      <c r="J114" s="396"/>
      <c r="K114" s="396"/>
      <c r="L114" s="395"/>
      <c r="M114" s="80">
        <f>F114+G114+H114+J114+K114</f>
        <v>0</v>
      </c>
      <c r="N114" s="409">
        <v>0</v>
      </c>
      <c r="O114" s="396"/>
      <c r="P114" s="396"/>
      <c r="Q114" s="395"/>
      <c r="R114" s="396"/>
      <c r="S114" s="396"/>
      <c r="T114" s="395"/>
      <c r="U114" s="202">
        <f>N114+O114+P114+R114+S114</f>
        <v>0</v>
      </c>
      <c r="V114" s="409">
        <v>231440</v>
      </c>
      <c r="W114" s="396"/>
      <c r="X114" s="396"/>
      <c r="Y114" s="395"/>
      <c r="Z114" s="396"/>
      <c r="AA114" s="396"/>
      <c r="AB114" s="395"/>
      <c r="AC114" s="202">
        <f>V114+W114+X114+Z114+AA114</f>
        <v>231440</v>
      </c>
      <c r="AD114" s="395">
        <f>AC114+U114+M114</f>
        <v>231440</v>
      </c>
      <c r="AE114" s="410" t="s">
        <v>1810</v>
      </c>
      <c r="AF114" s="399" t="s">
        <v>64</v>
      </c>
      <c r="AG114" s="400" t="s">
        <v>33</v>
      </c>
      <c r="AH114" s="401"/>
      <c r="AI114" s="401"/>
    </row>
    <row r="115" spans="1:35" ht="30" customHeight="1">
      <c r="A115" s="617" t="s">
        <v>1802</v>
      </c>
      <c r="B115" s="618"/>
      <c r="C115" s="618"/>
      <c r="D115" s="618"/>
      <c r="E115" s="618"/>
      <c r="F115" s="618"/>
      <c r="G115" s="618"/>
      <c r="H115" s="618"/>
      <c r="I115" s="618"/>
      <c r="J115" s="618"/>
      <c r="K115" s="618"/>
      <c r="L115" s="618"/>
      <c r="M115" s="618"/>
      <c r="N115" s="618"/>
      <c r="O115" s="618"/>
      <c r="P115" s="618"/>
      <c r="Q115" s="618"/>
      <c r="R115" s="618"/>
      <c r="S115" s="618"/>
      <c r="T115" s="618"/>
      <c r="U115" s="618"/>
      <c r="V115" s="618"/>
      <c r="W115" s="618"/>
      <c r="X115" s="618"/>
      <c r="Y115" s="618"/>
      <c r="Z115" s="618"/>
      <c r="AA115" s="618"/>
      <c r="AB115" s="618"/>
      <c r="AC115" s="618"/>
      <c r="AD115" s="618"/>
      <c r="AE115" s="618"/>
      <c r="AF115" s="618"/>
      <c r="AG115" s="618"/>
      <c r="AH115" s="618"/>
      <c r="AI115" s="619"/>
    </row>
    <row r="116" spans="1:59" s="14" customFormat="1" ht="53.25" customHeight="1">
      <c r="A116" s="68"/>
      <c r="B116" s="69" t="s">
        <v>1601</v>
      </c>
      <c r="C116" s="70"/>
      <c r="D116" s="70"/>
      <c r="E116" s="71"/>
      <c r="F116" s="72">
        <f>SUM(F117:F117)</f>
        <v>0</v>
      </c>
      <c r="G116" s="72">
        <f>SUM(G117:G117)</f>
        <v>0</v>
      </c>
      <c r="H116" s="72">
        <f>SUM(H117:H117)</f>
        <v>0</v>
      </c>
      <c r="I116" s="73"/>
      <c r="J116" s="72">
        <f>SUM(J117:J117)</f>
        <v>0</v>
      </c>
      <c r="K116" s="72">
        <f>SUM(K117:K117)</f>
        <v>0</v>
      </c>
      <c r="L116" s="73"/>
      <c r="M116" s="72">
        <f>SUM(M117:M117)</f>
        <v>0</v>
      </c>
      <c r="N116" s="72">
        <f>SUM(N117:N117)</f>
        <v>0</v>
      </c>
      <c r="O116" s="72">
        <f>SUM(O117:O117)</f>
        <v>0</v>
      </c>
      <c r="P116" s="72">
        <f>SUM(P117:P117)</f>
        <v>0</v>
      </c>
      <c r="Q116" s="73"/>
      <c r="R116" s="72">
        <f>SUM(R117:R117)</f>
        <v>0</v>
      </c>
      <c r="S116" s="72">
        <f>SUM(S117:S117)</f>
        <v>0</v>
      </c>
      <c r="T116" s="73"/>
      <c r="U116" s="72">
        <f>SUM(U117:U117)</f>
        <v>0</v>
      </c>
      <c r="V116" s="72">
        <f>SUM(V117:V117)</f>
        <v>0</v>
      </c>
      <c r="W116" s="72">
        <f>SUM(W117:W117)</f>
        <v>0</v>
      </c>
      <c r="X116" s="72">
        <f>SUM(X117:X117)</f>
        <v>0</v>
      </c>
      <c r="Y116" s="73"/>
      <c r="Z116" s="72">
        <f>SUM(Z117:Z117)</f>
        <v>0</v>
      </c>
      <c r="AA116" s="72">
        <f>SUM(AA117:AA117)</f>
        <v>0</v>
      </c>
      <c r="AB116" s="73"/>
      <c r="AC116" s="72">
        <f>SUM(AC117:AC117)</f>
        <v>0</v>
      </c>
      <c r="AD116" s="72">
        <f>SUM(AD117:AD117)</f>
        <v>0</v>
      </c>
      <c r="AE116" s="98"/>
      <c r="AF116" s="75"/>
      <c r="AG116" s="76"/>
      <c r="AH116" s="76"/>
      <c r="AI116" s="76"/>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row>
    <row r="117" spans="1:35" ht="50.25" customHeight="1">
      <c r="A117" s="77" t="s">
        <v>1602</v>
      </c>
      <c r="B117" s="100"/>
      <c r="C117" s="78"/>
      <c r="D117" s="78"/>
      <c r="E117" s="89"/>
      <c r="F117" s="85"/>
      <c r="G117" s="81"/>
      <c r="H117" s="81"/>
      <c r="I117" s="81"/>
      <c r="J117" s="81"/>
      <c r="K117" s="81"/>
      <c r="L117" s="81"/>
      <c r="M117" s="80">
        <f>F117+H117+J117+K117</f>
        <v>0</v>
      </c>
      <c r="N117" s="85"/>
      <c r="O117" s="81"/>
      <c r="P117" s="81"/>
      <c r="Q117" s="81"/>
      <c r="R117" s="81"/>
      <c r="S117" s="81"/>
      <c r="T117" s="81"/>
      <c r="U117" s="80">
        <f>N117+P117+R117+S117</f>
        <v>0</v>
      </c>
      <c r="V117" s="85"/>
      <c r="W117" s="81"/>
      <c r="X117" s="81"/>
      <c r="Y117" s="81"/>
      <c r="Z117" s="81"/>
      <c r="AA117" s="81"/>
      <c r="AB117" s="81"/>
      <c r="AC117" s="202">
        <f>V117+W117+X117+Z117+AA117</f>
        <v>0</v>
      </c>
      <c r="AD117" s="211">
        <f>AC117+U117+M117</f>
        <v>0</v>
      </c>
      <c r="AE117" s="99"/>
      <c r="AF117" s="83"/>
      <c r="AG117" s="79"/>
      <c r="AH117" s="79"/>
      <c r="AI117" s="84"/>
    </row>
    <row r="118" spans="1:35" ht="38.25">
      <c r="A118" s="68"/>
      <c r="B118" s="69" t="s">
        <v>1603</v>
      </c>
      <c r="C118" s="70"/>
      <c r="D118" s="71"/>
      <c r="E118" s="71"/>
      <c r="F118" s="72">
        <f>SUM(F119:F119)</f>
        <v>0</v>
      </c>
      <c r="G118" s="72">
        <f>SUM(G119:G119)</f>
        <v>0</v>
      </c>
      <c r="H118" s="72">
        <f>SUM(H119:H119)</f>
        <v>0</v>
      </c>
      <c r="I118" s="73"/>
      <c r="J118" s="72">
        <f>SUM(J119:J119)</f>
        <v>0</v>
      </c>
      <c r="K118" s="72">
        <f>SUM(K119:K119)</f>
        <v>0</v>
      </c>
      <c r="L118" s="73"/>
      <c r="M118" s="72">
        <f>SUM(M119:M119)</f>
        <v>0</v>
      </c>
      <c r="N118" s="72">
        <f>SUM(N119:N119)</f>
        <v>0</v>
      </c>
      <c r="O118" s="72">
        <f>SUM(O119:O119)</f>
        <v>0</v>
      </c>
      <c r="P118" s="72">
        <f>SUM(P119:P119)</f>
        <v>0</v>
      </c>
      <c r="Q118" s="73"/>
      <c r="R118" s="72">
        <f>SUM(R119:R119)</f>
        <v>0</v>
      </c>
      <c r="S118" s="72">
        <f>SUM(S119:S119)</f>
        <v>0</v>
      </c>
      <c r="T118" s="73"/>
      <c r="U118" s="72">
        <f>SUM(U119:U119)</f>
        <v>0</v>
      </c>
      <c r="V118" s="72">
        <f>SUM(V119:V119)</f>
        <v>0</v>
      </c>
      <c r="W118" s="72">
        <f>SUM(W119:W119)</f>
        <v>0</v>
      </c>
      <c r="X118" s="72">
        <f>SUM(X119:X119)</f>
        <v>0</v>
      </c>
      <c r="Y118" s="73"/>
      <c r="Z118" s="72">
        <f>SUM(Z119:Z119)</f>
        <v>0</v>
      </c>
      <c r="AA118" s="72">
        <f>SUM(AA119:AA119)</f>
        <v>0</v>
      </c>
      <c r="AB118" s="73"/>
      <c r="AC118" s="72">
        <f>SUM(AC119:AC119)</f>
        <v>0</v>
      </c>
      <c r="AD118" s="72">
        <f>SUM(AD119:AD119)</f>
        <v>0</v>
      </c>
      <c r="AE118" s="98"/>
      <c r="AF118" s="75"/>
      <c r="AG118" s="76"/>
      <c r="AH118" s="76"/>
      <c r="AI118" s="76"/>
    </row>
    <row r="119" spans="1:35" ht="12.75">
      <c r="A119" s="77" t="s">
        <v>1604</v>
      </c>
      <c r="B119" s="100"/>
      <c r="C119" s="78"/>
      <c r="D119" s="89"/>
      <c r="E119" s="89"/>
      <c r="F119" s="85"/>
      <c r="G119" s="81"/>
      <c r="H119" s="81"/>
      <c r="I119" s="81"/>
      <c r="J119" s="81"/>
      <c r="K119" s="81"/>
      <c r="L119" s="81"/>
      <c r="M119" s="80">
        <f>F119+H119+J119+K119</f>
        <v>0</v>
      </c>
      <c r="N119" s="85"/>
      <c r="O119" s="81"/>
      <c r="P119" s="81"/>
      <c r="Q119" s="81"/>
      <c r="R119" s="81"/>
      <c r="S119" s="81"/>
      <c r="T119" s="81"/>
      <c r="U119" s="80">
        <f>N119+P119+R119+S119</f>
        <v>0</v>
      </c>
      <c r="V119" s="85"/>
      <c r="W119" s="81"/>
      <c r="X119" s="81"/>
      <c r="Y119" s="81"/>
      <c r="Z119" s="81"/>
      <c r="AA119" s="81"/>
      <c r="AB119" s="81"/>
      <c r="AC119" s="202">
        <f>V119+W119+X119+Z119+AA119</f>
        <v>0</v>
      </c>
      <c r="AD119" s="211">
        <f>AC119+U119+M119</f>
        <v>0</v>
      </c>
      <c r="AE119" s="99"/>
      <c r="AF119" s="83"/>
      <c r="AG119" s="79"/>
      <c r="AH119" s="79"/>
      <c r="AI119" s="79"/>
    </row>
    <row r="121" ht="12.75">
      <c r="B121" s="48">
        <f>COUNTA(B119:B119,B117:B117,B17:B106,B15:B15)</f>
        <v>89</v>
      </c>
    </row>
    <row r="125" spans="36:37" ht="12.75">
      <c r="AJ125" s="4" t="s">
        <v>80</v>
      </c>
      <c r="AK125" s="4" t="s">
        <v>81</v>
      </c>
    </row>
    <row r="126" spans="36:37" ht="75">
      <c r="AJ126" s="54" t="s">
        <v>1605</v>
      </c>
      <c r="AK126" s="54" t="s">
        <v>1606</v>
      </c>
    </row>
    <row r="127" spans="36:37" ht="45">
      <c r="AJ127" s="54" t="s">
        <v>1607</v>
      </c>
      <c r="AK127" s="54" t="s">
        <v>1608</v>
      </c>
    </row>
    <row r="128" spans="36:37" ht="60">
      <c r="AJ128" s="54" t="s">
        <v>1609</v>
      </c>
      <c r="AK128" s="54" t="s">
        <v>1610</v>
      </c>
    </row>
    <row r="129" spans="36:37" ht="60">
      <c r="AJ129" s="54" t="s">
        <v>1611</v>
      </c>
      <c r="AK129" s="4"/>
    </row>
    <row r="130" spans="36:37" ht="60">
      <c r="AJ130" s="54" t="s">
        <v>1612</v>
      </c>
      <c r="AK130" s="4"/>
    </row>
    <row r="131" spans="36:37" ht="60">
      <c r="AJ131" s="54" t="s">
        <v>1613</v>
      </c>
      <c r="AK131" s="35"/>
    </row>
    <row r="132" spans="36:37" ht="75">
      <c r="AJ132" s="54" t="s">
        <v>1614</v>
      </c>
      <c r="AK132" s="37"/>
    </row>
    <row r="133" spans="36:37" ht="30">
      <c r="AJ133" s="54" t="s">
        <v>1615</v>
      </c>
      <c r="AK133" s="4"/>
    </row>
    <row r="134" spans="36:37" ht="45">
      <c r="AJ134" s="54" t="s">
        <v>1616</v>
      </c>
      <c r="AK134" s="4"/>
    </row>
    <row r="135" spans="36:37" ht="12.75">
      <c r="AJ135" s="35"/>
      <c r="AK135" s="35"/>
    </row>
    <row r="136" spans="36:37" ht="12.75">
      <c r="AJ136" s="37"/>
      <c r="AK136" s="37"/>
    </row>
  </sheetData>
  <sheetProtection/>
  <mergeCells count="55">
    <mergeCell ref="A113:AI113"/>
    <mergeCell ref="A1:AH1"/>
    <mergeCell ref="A2:AH2"/>
    <mergeCell ref="A3:AH3"/>
    <mergeCell ref="A5:AH5"/>
    <mergeCell ref="A4:AI4"/>
    <mergeCell ref="AC10:AC11"/>
    <mergeCell ref="O10:O11"/>
    <mergeCell ref="D8:D11"/>
    <mergeCell ref="E8:E11"/>
    <mergeCell ref="A6:AI6"/>
    <mergeCell ref="A8:A11"/>
    <mergeCell ref="B8:B11"/>
    <mergeCell ref="C8:C11"/>
    <mergeCell ref="AD8:AD11"/>
    <mergeCell ref="A7:AE7"/>
    <mergeCell ref="AH8:AH11"/>
    <mergeCell ref="AI8:AI11"/>
    <mergeCell ref="N8:U8"/>
    <mergeCell ref="AE8:AE11"/>
    <mergeCell ref="A99:AI99"/>
    <mergeCell ref="V10:V11"/>
    <mergeCell ref="W10:W11"/>
    <mergeCell ref="K10:K11"/>
    <mergeCell ref="L10:L11"/>
    <mergeCell ref="AF8:AF11"/>
    <mergeCell ref="AG8:AG11"/>
    <mergeCell ref="Y10:Y11"/>
    <mergeCell ref="F8:M8"/>
    <mergeCell ref="T10:T11"/>
    <mergeCell ref="A13:B13"/>
    <mergeCell ref="H10:H11"/>
    <mergeCell ref="N9:U9"/>
    <mergeCell ref="N10:N11"/>
    <mergeCell ref="G10:G11"/>
    <mergeCell ref="S10:S11"/>
    <mergeCell ref="Z10:Z11"/>
    <mergeCell ref="AA10:AA11"/>
    <mergeCell ref="AB10:AB11"/>
    <mergeCell ref="V9:AC9"/>
    <mergeCell ref="M10:M11"/>
    <mergeCell ref="I10:I11"/>
    <mergeCell ref="X10:X11"/>
    <mergeCell ref="U10:U11"/>
    <mergeCell ref="J10:J11"/>
    <mergeCell ref="A107:AI107"/>
    <mergeCell ref="F9:M9"/>
    <mergeCell ref="V8:AC8"/>
    <mergeCell ref="A115:AI115"/>
    <mergeCell ref="D111:AI111"/>
    <mergeCell ref="P10:P11"/>
    <mergeCell ref="Q10:Q11"/>
    <mergeCell ref="R10:R11"/>
    <mergeCell ref="D109:AI109"/>
    <mergeCell ref="F10:F11"/>
  </mergeCells>
  <dataValidations count="5">
    <dataValidation type="list" allowBlank="1" showInputMessage="1" showErrorMessage="1" sqref="C119">
      <formula1>$AK$126:$AK$128</formula1>
    </dataValidation>
    <dataValidation type="list" allowBlank="1" showInputMessage="1" showErrorMessage="1" sqref="C117">
      <formula1>$AJ$126:$AJ$134</formula1>
    </dataValidation>
    <dataValidation type="list" allowBlank="1" showInputMessage="1" showErrorMessage="1" sqref="C110:D110 C108:D108 C112 D17:D23 D44 D41 D32 D28:D29 D117 C15:D15 D47:D97 C17:C97 C100:D106">
      <formula1>5_prioritate!#REF!</formula1>
    </dataValidation>
    <dataValidation type="list" allowBlank="1" showInputMessage="1" showErrorMessage="1" sqref="C98:D98">
      <formula1>5_prioritate!#REF!</formula1>
    </dataValidation>
    <dataValidation type="list" allowBlank="1" showInputMessage="1" showErrorMessage="1" sqref="C114:D114">
      <formula1>5_prioritate!#REF!</formula1>
    </dataValidation>
  </dataValidations>
  <printOptions/>
  <pageMargins left="0.25" right="0.25" top="0.75" bottom="0.75" header="0.3" footer="0.3"/>
  <pageSetup fitToHeight="0" fitToWidth="1" horizontalDpi="600" verticalDpi="600" orientation="landscape" paperSize="8" scale="37" r:id="rId1"/>
</worksheet>
</file>

<file path=xl/worksheets/sheet6.xml><?xml version="1.0" encoding="utf-8"?>
<worksheet xmlns="http://schemas.openxmlformats.org/spreadsheetml/2006/main" xmlns:r="http://schemas.openxmlformats.org/officeDocument/2006/relationships">
  <dimension ref="A1:BJ36"/>
  <sheetViews>
    <sheetView zoomScale="85" zoomScaleNormal="85" zoomScalePageLayoutView="0" workbookViewId="0" topLeftCell="A3">
      <selection activeCell="Q28" sqref="Q28"/>
    </sheetView>
  </sheetViews>
  <sheetFormatPr defaultColWidth="9.140625" defaultRowHeight="22.5" customHeight="1"/>
  <cols>
    <col min="1" max="1" width="6.140625" style="93" customWidth="1"/>
    <col min="2" max="2" width="35.28125" style="48" customWidth="1"/>
    <col min="3" max="3" width="27.00390625" style="5" customWidth="1"/>
    <col min="4" max="4" width="11.8515625" style="5" customWidth="1"/>
    <col min="5" max="5" width="14.28125" style="5" customWidth="1"/>
    <col min="6" max="6" width="13.140625" style="49" customWidth="1"/>
    <col min="7" max="7" width="12.28125" style="50" customWidth="1"/>
    <col min="8" max="12" width="11.28125" style="49" customWidth="1"/>
    <col min="13" max="13" width="10.421875" style="49" customWidth="1"/>
    <col min="14" max="14" width="13.140625" style="49" customWidth="1"/>
    <col min="15" max="15" width="12.28125" style="50" customWidth="1"/>
    <col min="16" max="20" width="11.28125" style="49" customWidth="1"/>
    <col min="21" max="21" width="10.421875" style="49" customWidth="1"/>
    <col min="22" max="22" width="13.140625" style="49" customWidth="1"/>
    <col min="23" max="23" width="12.28125" style="50" customWidth="1"/>
    <col min="24" max="28" width="11.28125" style="49" customWidth="1"/>
    <col min="29" max="29" width="10.421875" style="49" customWidth="1"/>
    <col min="30" max="30" width="12.00390625" style="49" customWidth="1"/>
    <col min="31" max="31" width="35.57421875" style="51" customWidth="1"/>
    <col min="32" max="32" width="12.28125" style="52" customWidth="1"/>
    <col min="33" max="33" width="21.7109375" style="53" customWidth="1"/>
    <col min="34" max="34" width="14.140625" style="53" customWidth="1"/>
    <col min="35" max="35" width="20.7109375" style="53" customWidth="1"/>
    <col min="36" max="36" width="9.140625" style="5" customWidth="1"/>
    <col min="37" max="40" width="33.421875" style="5" customWidth="1"/>
    <col min="41" max="16384" width="9.140625" style="5" customWidth="1"/>
  </cols>
  <sheetData>
    <row r="1" spans="1:34" s="2" customFormat="1" ht="22.5" customHeight="1">
      <c r="A1" s="636"/>
      <c r="B1" s="537"/>
      <c r="C1" s="537"/>
      <c r="D1" s="537"/>
      <c r="E1" s="537"/>
      <c r="F1" s="537"/>
      <c r="G1" s="537"/>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G1" s="537"/>
      <c r="AH1" s="537"/>
    </row>
    <row r="2" spans="1:34" s="2" customFormat="1" ht="22.5" customHeight="1">
      <c r="A2" s="636"/>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row>
    <row r="3" spans="1:36" s="2" customFormat="1" ht="22.5" customHeight="1">
      <c r="A3" s="636"/>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J3" s="56" t="s">
        <v>28</v>
      </c>
    </row>
    <row r="4" spans="1:36" ht="22.5" customHeight="1">
      <c r="A4" s="663"/>
      <c r="B4" s="664"/>
      <c r="C4" s="664"/>
      <c r="D4" s="664"/>
      <c r="E4" s="664"/>
      <c r="F4" s="664"/>
      <c r="G4" s="664"/>
      <c r="H4" s="664"/>
      <c r="I4" s="664"/>
      <c r="J4" s="664"/>
      <c r="K4" s="664"/>
      <c r="L4" s="664"/>
      <c r="M4" s="664"/>
      <c r="N4" s="664"/>
      <c r="O4" s="664"/>
      <c r="P4" s="664"/>
      <c r="Q4" s="664"/>
      <c r="R4" s="664"/>
      <c r="S4" s="664"/>
      <c r="T4" s="664"/>
      <c r="U4" s="664"/>
      <c r="V4" s="664"/>
      <c r="W4" s="664"/>
      <c r="X4" s="664"/>
      <c r="Y4" s="664"/>
      <c r="Z4" s="664"/>
      <c r="AA4" s="664"/>
      <c r="AB4" s="664"/>
      <c r="AC4" s="664"/>
      <c r="AD4" s="664"/>
      <c r="AE4" s="664"/>
      <c r="AF4" s="664"/>
      <c r="AG4" s="664"/>
      <c r="AH4" s="664"/>
      <c r="AI4" s="57"/>
      <c r="AJ4" s="3" t="s">
        <v>38</v>
      </c>
    </row>
    <row r="5" spans="1:36" ht="22.5" customHeight="1">
      <c r="A5" s="663"/>
      <c r="B5" s="664"/>
      <c r="C5" s="664"/>
      <c r="D5" s="664"/>
      <c r="E5" s="664"/>
      <c r="F5" s="664"/>
      <c r="G5" s="664"/>
      <c r="H5" s="664"/>
      <c r="I5" s="664"/>
      <c r="J5" s="664"/>
      <c r="K5" s="664"/>
      <c r="L5" s="664"/>
      <c r="M5" s="664"/>
      <c r="N5" s="664"/>
      <c r="O5" s="664"/>
      <c r="P5" s="664"/>
      <c r="Q5" s="664"/>
      <c r="R5" s="664"/>
      <c r="S5" s="664"/>
      <c r="T5" s="664"/>
      <c r="U5" s="664"/>
      <c r="V5" s="664"/>
      <c r="W5" s="664"/>
      <c r="X5" s="664"/>
      <c r="Y5" s="664"/>
      <c r="Z5" s="664"/>
      <c r="AA5" s="664"/>
      <c r="AB5" s="664"/>
      <c r="AC5" s="664"/>
      <c r="AD5" s="664"/>
      <c r="AE5" s="664"/>
      <c r="AF5" s="664"/>
      <c r="AG5" s="664"/>
      <c r="AH5" s="664"/>
      <c r="AI5" s="57"/>
      <c r="AJ5" s="3" t="s">
        <v>0</v>
      </c>
    </row>
    <row r="6" spans="1:35" ht="41.25" customHeight="1">
      <c r="A6" s="539" t="s">
        <v>2044</v>
      </c>
      <c r="B6" s="517"/>
      <c r="C6" s="517"/>
      <c r="D6" s="517"/>
      <c r="E6" s="517"/>
      <c r="F6" s="517"/>
      <c r="G6" s="517"/>
      <c r="H6" s="517"/>
      <c r="I6" s="517"/>
      <c r="J6" s="517"/>
      <c r="K6" s="517"/>
      <c r="L6" s="517"/>
      <c r="M6" s="517"/>
      <c r="N6" s="517"/>
      <c r="O6" s="517"/>
      <c r="P6" s="517"/>
      <c r="Q6" s="517"/>
      <c r="R6" s="517"/>
      <c r="S6" s="517"/>
      <c r="T6" s="517"/>
      <c r="U6" s="517"/>
      <c r="V6" s="517"/>
      <c r="W6" s="517"/>
      <c r="X6" s="517"/>
      <c r="Y6" s="517"/>
      <c r="Z6" s="517"/>
      <c r="AA6" s="517"/>
      <c r="AB6" s="517"/>
      <c r="AC6" s="517"/>
      <c r="AD6" s="517"/>
      <c r="AE6" s="517"/>
      <c r="AF6" s="540"/>
      <c r="AG6" s="540"/>
      <c r="AH6" s="540"/>
      <c r="AI6" s="540"/>
    </row>
    <row r="7" spans="1:35" ht="22.5" customHeight="1">
      <c r="A7" s="516" t="s">
        <v>1617</v>
      </c>
      <c r="B7" s="517"/>
      <c r="C7" s="517"/>
      <c r="D7" s="517"/>
      <c r="E7" s="517"/>
      <c r="F7" s="517"/>
      <c r="G7" s="517"/>
      <c r="H7" s="517"/>
      <c r="I7" s="517"/>
      <c r="J7" s="517"/>
      <c r="K7" s="517"/>
      <c r="L7" s="517"/>
      <c r="M7" s="517"/>
      <c r="N7" s="517"/>
      <c r="O7" s="517"/>
      <c r="P7" s="517"/>
      <c r="Q7" s="517"/>
      <c r="R7" s="517"/>
      <c r="S7" s="517"/>
      <c r="T7" s="517"/>
      <c r="U7" s="517"/>
      <c r="V7" s="517"/>
      <c r="W7" s="517"/>
      <c r="X7" s="517"/>
      <c r="Y7" s="517"/>
      <c r="Z7" s="517"/>
      <c r="AA7" s="517"/>
      <c r="AB7" s="517"/>
      <c r="AC7" s="517"/>
      <c r="AD7" s="517"/>
      <c r="AE7" s="517"/>
      <c r="AF7" s="144"/>
      <c r="AG7" s="144"/>
      <c r="AH7" s="144"/>
      <c r="AI7" s="143"/>
    </row>
    <row r="8" spans="1:35" ht="22.5" customHeight="1">
      <c r="A8" s="672" t="s">
        <v>3</v>
      </c>
      <c r="B8" s="673" t="s">
        <v>4</v>
      </c>
      <c r="C8" s="674" t="s">
        <v>5</v>
      </c>
      <c r="D8" s="674" t="s">
        <v>6</v>
      </c>
      <c r="E8" s="679" t="s">
        <v>7</v>
      </c>
      <c r="F8" s="683">
        <v>2018</v>
      </c>
      <c r="G8" s="684"/>
      <c r="H8" s="684"/>
      <c r="I8" s="684"/>
      <c r="J8" s="684"/>
      <c r="K8" s="684"/>
      <c r="L8" s="685"/>
      <c r="M8" s="686"/>
      <c r="N8" s="690">
        <v>2019</v>
      </c>
      <c r="O8" s="691"/>
      <c r="P8" s="691"/>
      <c r="Q8" s="691"/>
      <c r="R8" s="691"/>
      <c r="S8" s="691"/>
      <c r="T8" s="691"/>
      <c r="U8" s="692"/>
      <c r="V8" s="690">
        <v>2020</v>
      </c>
      <c r="W8" s="691"/>
      <c r="X8" s="691"/>
      <c r="Y8" s="691"/>
      <c r="Z8" s="691"/>
      <c r="AA8" s="691"/>
      <c r="AB8" s="691"/>
      <c r="AC8" s="692"/>
      <c r="AD8" s="706" t="s">
        <v>8</v>
      </c>
      <c r="AE8" s="698" t="s">
        <v>9</v>
      </c>
      <c r="AF8" s="704" t="s">
        <v>10</v>
      </c>
      <c r="AG8" s="673" t="s">
        <v>11</v>
      </c>
      <c r="AH8" s="687" t="s">
        <v>12</v>
      </c>
      <c r="AI8" s="687" t="s">
        <v>13</v>
      </c>
    </row>
    <row r="9" spans="1:35" ht="22.5" customHeight="1">
      <c r="A9" s="672"/>
      <c r="B9" s="673"/>
      <c r="C9" s="675"/>
      <c r="D9" s="675"/>
      <c r="E9" s="680"/>
      <c r="F9" s="699" t="s">
        <v>14</v>
      </c>
      <c r="G9" s="673"/>
      <c r="H9" s="673"/>
      <c r="I9" s="673"/>
      <c r="J9" s="673"/>
      <c r="K9" s="673"/>
      <c r="L9" s="700"/>
      <c r="M9" s="701"/>
      <c r="N9" s="693" t="s">
        <v>14</v>
      </c>
      <c r="O9" s="694"/>
      <c r="P9" s="694"/>
      <c r="Q9" s="694"/>
      <c r="R9" s="694"/>
      <c r="S9" s="694"/>
      <c r="T9" s="694"/>
      <c r="U9" s="695"/>
      <c r="V9" s="693" t="s">
        <v>14</v>
      </c>
      <c r="W9" s="694"/>
      <c r="X9" s="694"/>
      <c r="Y9" s="694"/>
      <c r="Z9" s="694"/>
      <c r="AA9" s="694"/>
      <c r="AB9" s="694"/>
      <c r="AC9" s="695"/>
      <c r="AD9" s="706"/>
      <c r="AE9" s="698"/>
      <c r="AF9" s="704"/>
      <c r="AG9" s="673"/>
      <c r="AH9" s="688"/>
      <c r="AI9" s="688"/>
    </row>
    <row r="10" spans="1:35" ht="22.5" customHeight="1">
      <c r="A10" s="672"/>
      <c r="B10" s="673"/>
      <c r="C10" s="675"/>
      <c r="D10" s="675"/>
      <c r="E10" s="680"/>
      <c r="F10" s="702" t="s">
        <v>658</v>
      </c>
      <c r="G10" s="703" t="s">
        <v>659</v>
      </c>
      <c r="H10" s="682" t="s">
        <v>660</v>
      </c>
      <c r="I10" s="677" t="s">
        <v>18</v>
      </c>
      <c r="J10" s="682" t="s">
        <v>661</v>
      </c>
      <c r="K10" s="682" t="s">
        <v>662</v>
      </c>
      <c r="L10" s="677" t="s">
        <v>21</v>
      </c>
      <c r="M10" s="666" t="s">
        <v>22</v>
      </c>
      <c r="N10" s="696" t="s">
        <v>15</v>
      </c>
      <c r="O10" s="669" t="s">
        <v>16</v>
      </c>
      <c r="P10" s="557" t="s">
        <v>17</v>
      </c>
      <c r="Q10" s="557" t="s">
        <v>18</v>
      </c>
      <c r="R10" s="557" t="s">
        <v>19</v>
      </c>
      <c r="S10" s="557" t="s">
        <v>20</v>
      </c>
      <c r="T10" s="557" t="s">
        <v>21</v>
      </c>
      <c r="U10" s="564" t="s">
        <v>22</v>
      </c>
      <c r="V10" s="696" t="s">
        <v>15</v>
      </c>
      <c r="W10" s="669" t="s">
        <v>16</v>
      </c>
      <c r="X10" s="557" t="s">
        <v>17</v>
      </c>
      <c r="Y10" s="557" t="s">
        <v>18</v>
      </c>
      <c r="Z10" s="557" t="s">
        <v>19</v>
      </c>
      <c r="AA10" s="557" t="s">
        <v>20</v>
      </c>
      <c r="AB10" s="557" t="s">
        <v>21</v>
      </c>
      <c r="AC10" s="564" t="s">
        <v>22</v>
      </c>
      <c r="AD10" s="706"/>
      <c r="AE10" s="698"/>
      <c r="AF10" s="704"/>
      <c r="AG10" s="673"/>
      <c r="AH10" s="688"/>
      <c r="AI10" s="688"/>
    </row>
    <row r="11" spans="1:35" ht="58.5" customHeight="1">
      <c r="A11" s="672"/>
      <c r="B11" s="673"/>
      <c r="C11" s="676"/>
      <c r="D11" s="676"/>
      <c r="E11" s="681"/>
      <c r="F11" s="702"/>
      <c r="G11" s="703"/>
      <c r="H11" s="682"/>
      <c r="I11" s="678"/>
      <c r="J11" s="682"/>
      <c r="K11" s="682"/>
      <c r="L11" s="678"/>
      <c r="M11" s="667"/>
      <c r="N11" s="697"/>
      <c r="O11" s="670"/>
      <c r="P11" s="558"/>
      <c r="Q11" s="558"/>
      <c r="R11" s="558"/>
      <c r="S11" s="558"/>
      <c r="T11" s="558"/>
      <c r="U11" s="668"/>
      <c r="V11" s="697"/>
      <c r="W11" s="670"/>
      <c r="X11" s="558"/>
      <c r="Y11" s="558"/>
      <c r="Z11" s="558"/>
      <c r="AA11" s="558"/>
      <c r="AB11" s="558"/>
      <c r="AC11" s="668"/>
      <c r="AD11" s="706"/>
      <c r="AE11" s="698"/>
      <c r="AF11" s="704"/>
      <c r="AG11" s="673"/>
      <c r="AH11" s="689"/>
      <c r="AI11" s="689"/>
    </row>
    <row r="12" spans="1:35" ht="22.5" customHeight="1">
      <c r="A12" s="147"/>
      <c r="B12" s="148"/>
      <c r="C12" s="148"/>
      <c r="D12" s="148"/>
      <c r="E12" s="148"/>
      <c r="F12" s="146"/>
      <c r="G12" s="145"/>
      <c r="H12" s="146"/>
      <c r="I12" s="146"/>
      <c r="J12" s="146"/>
      <c r="K12" s="146"/>
      <c r="L12" s="146"/>
      <c r="M12" s="149"/>
      <c r="N12" s="146"/>
      <c r="O12" s="145"/>
      <c r="P12" s="146"/>
      <c r="Q12" s="146"/>
      <c r="R12" s="146"/>
      <c r="S12" s="146"/>
      <c r="T12" s="146"/>
      <c r="U12" s="149"/>
      <c r="V12" s="146"/>
      <c r="W12" s="145"/>
      <c r="X12" s="146"/>
      <c r="Y12" s="146"/>
      <c r="Z12" s="146"/>
      <c r="AA12" s="146"/>
      <c r="AB12" s="146"/>
      <c r="AC12" s="149"/>
      <c r="AD12" s="149"/>
      <c r="AE12" s="150"/>
      <c r="AF12" s="151"/>
      <c r="AG12" s="152"/>
      <c r="AH12" s="153"/>
      <c r="AI12" s="153"/>
    </row>
    <row r="13" spans="1:62" s="14" customFormat="1" ht="22.5" customHeight="1">
      <c r="A13" s="671" t="s">
        <v>1618</v>
      </c>
      <c r="B13" s="671"/>
      <c r="C13" s="154"/>
      <c r="D13" s="154"/>
      <c r="E13" s="155"/>
      <c r="F13" s="156">
        <f>F14+F16+F18+F24</f>
        <v>0</v>
      </c>
      <c r="G13" s="156">
        <f>G14+G16+G18+G24</f>
        <v>0</v>
      </c>
      <c r="H13" s="156">
        <f>H14+H16+H18+H24</f>
        <v>0</v>
      </c>
      <c r="I13" s="157"/>
      <c r="J13" s="156">
        <f>J14+J16+J18+J24</f>
        <v>4779.5</v>
      </c>
      <c r="K13" s="156">
        <f>K14+K16+K18+K24</f>
        <v>0</v>
      </c>
      <c r="L13" s="157"/>
      <c r="M13" s="156">
        <f>M14+M16+M18+M24</f>
        <v>4779.5</v>
      </c>
      <c r="N13" s="156">
        <f>N14+N16+N18+N24</f>
        <v>314338</v>
      </c>
      <c r="O13" s="156">
        <f>O14+O16+O18+O24</f>
        <v>0</v>
      </c>
      <c r="P13" s="156">
        <f>P14+P16+P18+P24</f>
        <v>0</v>
      </c>
      <c r="Q13" s="157"/>
      <c r="R13" s="156">
        <f>R14+R16+R18+R24</f>
        <v>79072</v>
      </c>
      <c r="S13" s="156">
        <f>S14+S16+S18+S24</f>
        <v>0</v>
      </c>
      <c r="T13" s="157"/>
      <c r="U13" s="156">
        <f>U14+U16+U18+U24</f>
        <v>393410</v>
      </c>
      <c r="V13" s="156">
        <f>V14+V16+V18+V24</f>
        <v>239981.7</v>
      </c>
      <c r="W13" s="156">
        <f>W14+W16+W18+W24</f>
        <v>0</v>
      </c>
      <c r="X13" s="156">
        <f>X14+X16+X18+X24</f>
        <v>0</v>
      </c>
      <c r="Y13" s="157"/>
      <c r="Z13" s="156">
        <f>Z14+Z16+Z18+Z24</f>
        <v>0</v>
      </c>
      <c r="AA13" s="156">
        <f>AA14+AA16+AA18+AA24</f>
        <v>500000</v>
      </c>
      <c r="AB13" s="157"/>
      <c r="AC13" s="156">
        <f>AC14+AC16+AC18+AC24</f>
        <v>739981.7</v>
      </c>
      <c r="AD13" s="156">
        <f>AD14+AD16+AD18+AD24</f>
        <v>638171.2</v>
      </c>
      <c r="AE13" s="158"/>
      <c r="AF13" s="159"/>
      <c r="AG13" s="160"/>
      <c r="AH13" s="160"/>
      <c r="AI13" s="160"/>
      <c r="AJ13" s="5"/>
      <c r="AO13" s="5"/>
      <c r="AP13" s="5"/>
      <c r="AQ13" s="5"/>
      <c r="AR13" s="5"/>
      <c r="AS13" s="5"/>
      <c r="AT13" s="5"/>
      <c r="AU13" s="5"/>
      <c r="AV13" s="5"/>
      <c r="AW13" s="5"/>
      <c r="AX13" s="5"/>
      <c r="AY13" s="5"/>
      <c r="AZ13" s="5"/>
      <c r="BA13" s="5"/>
      <c r="BB13" s="5"/>
      <c r="BC13" s="5"/>
      <c r="BD13" s="5"/>
      <c r="BE13" s="5"/>
      <c r="BF13" s="5"/>
      <c r="BG13" s="5"/>
      <c r="BH13" s="5"/>
      <c r="BI13" s="5"/>
      <c r="BJ13" s="5"/>
    </row>
    <row r="14" spans="1:62" s="14" customFormat="1" ht="22.5" customHeight="1">
      <c r="A14" s="161"/>
      <c r="B14" s="162" t="s">
        <v>1619</v>
      </c>
      <c r="C14" s="163"/>
      <c r="D14" s="163"/>
      <c r="E14" s="164"/>
      <c r="F14" s="165">
        <f>SUM(F15:F15)</f>
        <v>0</v>
      </c>
      <c r="G14" s="165">
        <f>SUM(G15:G15)</f>
        <v>0</v>
      </c>
      <c r="H14" s="165">
        <f>SUM(H15:H15)</f>
        <v>0</v>
      </c>
      <c r="I14" s="166"/>
      <c r="J14" s="165">
        <f>SUM(J15:J15)</f>
        <v>0</v>
      </c>
      <c r="K14" s="165">
        <f>SUM(K15:K15)</f>
        <v>0</v>
      </c>
      <c r="L14" s="166"/>
      <c r="M14" s="165">
        <f>SUM(M15:M15)</f>
        <v>0</v>
      </c>
      <c r="N14" s="165">
        <f>SUM(N15:N15)</f>
        <v>0</v>
      </c>
      <c r="O14" s="165">
        <f>SUM(O15:O15)</f>
        <v>0</v>
      </c>
      <c r="P14" s="165">
        <f>SUM(P15:P15)</f>
        <v>0</v>
      </c>
      <c r="Q14" s="166"/>
      <c r="R14" s="165">
        <f>SUM(R15:R15)</f>
        <v>0</v>
      </c>
      <c r="S14" s="165">
        <f>SUM(S15:S15)</f>
        <v>0</v>
      </c>
      <c r="T14" s="166"/>
      <c r="U14" s="165">
        <f>SUM(U15:U15)</f>
        <v>0</v>
      </c>
      <c r="V14" s="165">
        <f>SUM(V15:V15)</f>
        <v>0</v>
      </c>
      <c r="W14" s="165">
        <f>SUM(W15:W15)</f>
        <v>0</v>
      </c>
      <c r="X14" s="165">
        <f>SUM(X15:X15)</f>
        <v>0</v>
      </c>
      <c r="Y14" s="166"/>
      <c r="Z14" s="165">
        <f>SUM(Z15:Z15)</f>
        <v>0</v>
      </c>
      <c r="AA14" s="165">
        <f>SUM(AA15:AA15)</f>
        <v>0</v>
      </c>
      <c r="AB14" s="166"/>
      <c r="AC14" s="165">
        <f>SUM(AC15:AC15)</f>
        <v>0</v>
      </c>
      <c r="AD14" s="165">
        <f>SUM(AD15:AD15)</f>
        <v>0</v>
      </c>
      <c r="AE14" s="167"/>
      <c r="AF14" s="168"/>
      <c r="AG14" s="169"/>
      <c r="AH14" s="169"/>
      <c r="AI14" s="169"/>
      <c r="AJ14" s="5"/>
      <c r="AO14" s="5"/>
      <c r="AP14" s="5"/>
      <c r="AQ14" s="5"/>
      <c r="AR14" s="5"/>
      <c r="AS14" s="5"/>
      <c r="AT14" s="5"/>
      <c r="AU14" s="5"/>
      <c r="AV14" s="5"/>
      <c r="AW14" s="5"/>
      <c r="AX14" s="5"/>
      <c r="AY14" s="5"/>
      <c r="AZ14" s="5"/>
      <c r="BA14" s="5"/>
      <c r="BB14" s="5"/>
      <c r="BC14" s="5"/>
      <c r="BD14" s="5"/>
      <c r="BE14" s="5"/>
      <c r="BF14" s="5"/>
      <c r="BG14" s="5"/>
      <c r="BH14" s="5"/>
      <c r="BI14" s="5"/>
      <c r="BJ14" s="5"/>
    </row>
    <row r="15" spans="1:35" ht="22.5" customHeight="1">
      <c r="A15" s="170" t="s">
        <v>1620</v>
      </c>
      <c r="B15" s="171"/>
      <c r="C15" s="172"/>
      <c r="D15" s="172"/>
      <c r="E15" s="173"/>
      <c r="F15" s="174"/>
      <c r="G15" s="175"/>
      <c r="H15" s="175"/>
      <c r="I15" s="175"/>
      <c r="J15" s="175"/>
      <c r="K15" s="175"/>
      <c r="L15" s="175"/>
      <c r="M15" s="176">
        <f>F15+H15+J15+K15</f>
        <v>0</v>
      </c>
      <c r="N15" s="174"/>
      <c r="O15" s="175"/>
      <c r="P15" s="175"/>
      <c r="Q15" s="175"/>
      <c r="R15" s="175"/>
      <c r="S15" s="175"/>
      <c r="T15" s="175"/>
      <c r="U15" s="176">
        <f>N15+P15+R15+S15</f>
        <v>0</v>
      </c>
      <c r="V15" s="174"/>
      <c r="W15" s="175"/>
      <c r="X15" s="175"/>
      <c r="Y15" s="175"/>
      <c r="Z15" s="175"/>
      <c r="AA15" s="175"/>
      <c r="AB15" s="175"/>
      <c r="AC15" s="176">
        <f>V15+W15+X15+Z15+AA15</f>
        <v>0</v>
      </c>
      <c r="AD15" s="175">
        <f>AC15+U15+M15</f>
        <v>0</v>
      </c>
      <c r="AE15" s="177"/>
      <c r="AF15" s="178"/>
      <c r="AG15" s="179"/>
      <c r="AH15" s="179"/>
      <c r="AI15" s="180"/>
    </row>
    <row r="16" spans="1:62" s="14" customFormat="1" ht="42" customHeight="1">
      <c r="A16" s="181"/>
      <c r="B16" s="162" t="s">
        <v>1621</v>
      </c>
      <c r="C16" s="163"/>
      <c r="D16" s="163"/>
      <c r="E16" s="164"/>
      <c r="F16" s="165">
        <f>SUM(F17:F17)</f>
        <v>0</v>
      </c>
      <c r="G16" s="165">
        <f>SUM(G17:G17)</f>
        <v>0</v>
      </c>
      <c r="H16" s="165">
        <f>SUM(H17:H17)</f>
        <v>0</v>
      </c>
      <c r="I16" s="166"/>
      <c r="J16" s="165">
        <f>SUM(J17:J17)</f>
        <v>0</v>
      </c>
      <c r="K16" s="165">
        <f>SUM(K17:K17)</f>
        <v>0</v>
      </c>
      <c r="L16" s="166"/>
      <c r="M16" s="165">
        <f>SUM(M17:M17)</f>
        <v>0</v>
      </c>
      <c r="N16" s="165">
        <f>SUM(N17:N17)</f>
        <v>0</v>
      </c>
      <c r="O16" s="165">
        <f>SUM(O17:O17)</f>
        <v>0</v>
      </c>
      <c r="P16" s="165">
        <f>SUM(P17:P17)</f>
        <v>0</v>
      </c>
      <c r="Q16" s="166"/>
      <c r="R16" s="165">
        <f>SUM(R17:R17)</f>
        <v>0</v>
      </c>
      <c r="S16" s="165">
        <f>SUM(S17:S17)</f>
        <v>0</v>
      </c>
      <c r="T16" s="166"/>
      <c r="U16" s="165">
        <f>SUM(U17:U17)</f>
        <v>0</v>
      </c>
      <c r="V16" s="165">
        <f>SUM(V17:V17)</f>
        <v>0</v>
      </c>
      <c r="W16" s="165">
        <f>SUM(W17:W17)</f>
        <v>0</v>
      </c>
      <c r="X16" s="165">
        <f>SUM(X17:X17)</f>
        <v>0</v>
      </c>
      <c r="Y16" s="166"/>
      <c r="Z16" s="165">
        <f>SUM(Z17:Z17)</f>
        <v>0</v>
      </c>
      <c r="AA16" s="165">
        <f>SUM(AA17:AA17)</f>
        <v>0</v>
      </c>
      <c r="AB16" s="166"/>
      <c r="AC16" s="165">
        <f>SUM(AC17:AC17)</f>
        <v>0</v>
      </c>
      <c r="AD16" s="165">
        <f>SUM(AD17:AD17)</f>
        <v>0</v>
      </c>
      <c r="AE16" s="167"/>
      <c r="AF16" s="168"/>
      <c r="AG16" s="169"/>
      <c r="AH16" s="169"/>
      <c r="AI16" s="169"/>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row>
    <row r="17" spans="1:35" ht="22.5" customHeight="1">
      <c r="A17" s="170" t="s">
        <v>1622</v>
      </c>
      <c r="B17" s="171"/>
      <c r="C17" s="172"/>
      <c r="D17" s="172"/>
      <c r="E17" s="173"/>
      <c r="F17" s="174"/>
      <c r="G17" s="175"/>
      <c r="H17" s="175"/>
      <c r="I17" s="175"/>
      <c r="J17" s="175"/>
      <c r="K17" s="175"/>
      <c r="L17" s="175"/>
      <c r="M17" s="176">
        <f>F17+H17+J17+K17</f>
        <v>0</v>
      </c>
      <c r="N17" s="174"/>
      <c r="O17" s="175"/>
      <c r="P17" s="175"/>
      <c r="Q17" s="175"/>
      <c r="R17" s="175"/>
      <c r="S17" s="175"/>
      <c r="T17" s="175"/>
      <c r="U17" s="176">
        <f>N17+P17+R17+S17</f>
        <v>0</v>
      </c>
      <c r="V17" s="174"/>
      <c r="W17" s="175"/>
      <c r="X17" s="175"/>
      <c r="Y17" s="175"/>
      <c r="Z17" s="175"/>
      <c r="AA17" s="175"/>
      <c r="AB17" s="175"/>
      <c r="AC17" s="176">
        <f>V17+W17+X17+Z17+AA17</f>
        <v>0</v>
      </c>
      <c r="AD17" s="175">
        <f>AC17+U17+M17</f>
        <v>0</v>
      </c>
      <c r="AE17" s="177"/>
      <c r="AF17" s="178"/>
      <c r="AG17" s="179"/>
      <c r="AH17" s="179"/>
      <c r="AI17" s="180"/>
    </row>
    <row r="18" spans="1:62" s="14" customFormat="1" ht="22.5" customHeight="1">
      <c r="A18" s="181"/>
      <c r="B18" s="162" t="s">
        <v>1623</v>
      </c>
      <c r="C18" s="163"/>
      <c r="D18" s="163"/>
      <c r="E18" s="164"/>
      <c r="F18" s="165">
        <f>SUM(F19:F23)</f>
        <v>0</v>
      </c>
      <c r="G18" s="165">
        <f>SUM(G19:G23)</f>
        <v>0</v>
      </c>
      <c r="H18" s="165">
        <f>SUM(H19:H23)</f>
        <v>0</v>
      </c>
      <c r="I18" s="166"/>
      <c r="J18" s="165">
        <f>SUM(J19:J23)</f>
        <v>4779.5</v>
      </c>
      <c r="K18" s="165">
        <f>SUM(K19:K23)</f>
        <v>0</v>
      </c>
      <c r="L18" s="166"/>
      <c r="M18" s="165">
        <f>SUM(M19:M23)</f>
        <v>4779.5</v>
      </c>
      <c r="N18" s="165">
        <f>SUM(N19:N23)</f>
        <v>314338</v>
      </c>
      <c r="O18" s="165">
        <f>SUM(O19:O23)</f>
        <v>0</v>
      </c>
      <c r="P18" s="165">
        <f>SUM(P19:P23)</f>
        <v>0</v>
      </c>
      <c r="Q18" s="166"/>
      <c r="R18" s="165">
        <f>SUM(R19:R23)</f>
        <v>79072</v>
      </c>
      <c r="S18" s="165">
        <f>SUM(S19:S23)</f>
        <v>0</v>
      </c>
      <c r="T18" s="166"/>
      <c r="U18" s="165">
        <f>SUM(U19:U23)</f>
        <v>393410</v>
      </c>
      <c r="V18" s="165">
        <f>SUM(V19:V23)</f>
        <v>239981.7</v>
      </c>
      <c r="W18" s="165">
        <f>SUM(W19:W23)</f>
        <v>0</v>
      </c>
      <c r="X18" s="165">
        <f>SUM(X19:X23)</f>
        <v>0</v>
      </c>
      <c r="Y18" s="166"/>
      <c r="Z18" s="165">
        <f>SUM(Z19:Z23)</f>
        <v>0</v>
      </c>
      <c r="AA18" s="165">
        <f>SUM(AA19:AA23)</f>
        <v>500000</v>
      </c>
      <c r="AB18" s="166"/>
      <c r="AC18" s="165">
        <f>SUM(AC19:AC23)</f>
        <v>739981.7</v>
      </c>
      <c r="AD18" s="165">
        <f>SUM(AD19:AD23)</f>
        <v>638171.2</v>
      </c>
      <c r="AE18" s="167"/>
      <c r="AF18" s="168"/>
      <c r="AG18" s="169"/>
      <c r="AH18" s="169"/>
      <c r="AI18" s="169"/>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row>
    <row r="19" spans="1:35" s="230" customFormat="1" ht="140.25" customHeight="1">
      <c r="A19" s="234" t="s">
        <v>1624</v>
      </c>
      <c r="B19" s="358" t="s">
        <v>1755</v>
      </c>
      <c r="C19" s="235" t="s">
        <v>1625</v>
      </c>
      <c r="D19" s="235" t="s">
        <v>28</v>
      </c>
      <c r="E19" s="236" t="s">
        <v>127</v>
      </c>
      <c r="F19" s="333">
        <v>0</v>
      </c>
      <c r="G19" s="237"/>
      <c r="H19" s="237"/>
      <c r="I19" s="237"/>
      <c r="J19" s="237">
        <v>4779.5</v>
      </c>
      <c r="K19" s="237"/>
      <c r="L19" s="237"/>
      <c r="M19" s="280">
        <f>F19+H19+J19+K19</f>
        <v>4779.5</v>
      </c>
      <c r="N19" s="344">
        <v>314338</v>
      </c>
      <c r="O19" s="237"/>
      <c r="P19" s="237"/>
      <c r="Q19" s="237"/>
      <c r="R19" s="334">
        <f>66604+12468</f>
        <v>79072</v>
      </c>
      <c r="S19" s="237"/>
      <c r="T19" s="237"/>
      <c r="U19" s="280">
        <f>N19+P19+R19+S19</f>
        <v>393410</v>
      </c>
      <c r="V19" s="333">
        <v>239981.7</v>
      </c>
      <c r="W19" s="237"/>
      <c r="X19" s="237"/>
      <c r="Y19" s="237"/>
      <c r="Z19" s="334"/>
      <c r="AA19" s="237"/>
      <c r="AB19" s="237"/>
      <c r="AC19" s="280">
        <f>V19+W19+X19+Z19+AA19</f>
        <v>239981.7</v>
      </c>
      <c r="AD19" s="359">
        <f>AC19+U19+M19</f>
        <v>638171.2</v>
      </c>
      <c r="AE19" s="240" t="s">
        <v>2136</v>
      </c>
      <c r="AF19" s="241" t="s">
        <v>217</v>
      </c>
      <c r="AG19" s="242" t="s">
        <v>33</v>
      </c>
      <c r="AH19" s="235" t="s">
        <v>1848</v>
      </c>
      <c r="AI19" s="504" t="s">
        <v>2012</v>
      </c>
    </row>
    <row r="20" spans="1:35" s="230" customFormat="1" ht="66" customHeight="1">
      <c r="A20" s="335" t="s">
        <v>1626</v>
      </c>
      <c r="B20" s="358" t="s">
        <v>1627</v>
      </c>
      <c r="C20" s="235" t="s">
        <v>1625</v>
      </c>
      <c r="D20" s="235" t="s">
        <v>28</v>
      </c>
      <c r="E20" s="236" t="s">
        <v>127</v>
      </c>
      <c r="F20" s="333">
        <v>0</v>
      </c>
      <c r="G20" s="237"/>
      <c r="H20" s="237"/>
      <c r="I20" s="237"/>
      <c r="J20" s="237"/>
      <c r="K20" s="237"/>
      <c r="L20" s="237"/>
      <c r="M20" s="280">
        <f>F20+H20+J20+K20</f>
        <v>0</v>
      </c>
      <c r="N20" s="333">
        <v>0</v>
      </c>
      <c r="O20" s="359"/>
      <c r="P20" s="359"/>
      <c r="Q20" s="359"/>
      <c r="R20" s="359"/>
      <c r="S20" s="359"/>
      <c r="T20" s="359"/>
      <c r="U20" s="280">
        <f>N20+P20+R20+S20</f>
        <v>0</v>
      </c>
      <c r="V20" s="333"/>
      <c r="W20" s="359"/>
      <c r="X20" s="359"/>
      <c r="Y20" s="359"/>
      <c r="Z20" s="359"/>
      <c r="AA20" s="359"/>
      <c r="AB20" s="359"/>
      <c r="AC20" s="280">
        <f aca="true" t="shared" si="0" ref="AC20:AC25">V20+W20+X20+Z20+AA20</f>
        <v>0</v>
      </c>
      <c r="AD20" s="359">
        <f aca="true" t="shared" si="1" ref="AD20:AD25">AC20+U20+M20</f>
        <v>0</v>
      </c>
      <c r="AE20" s="240" t="s">
        <v>1730</v>
      </c>
      <c r="AF20" s="241" t="s">
        <v>162</v>
      </c>
      <c r="AG20" s="242" t="s">
        <v>33</v>
      </c>
      <c r="AH20" s="504" t="s">
        <v>1844</v>
      </c>
      <c r="AI20" s="504" t="s">
        <v>2013</v>
      </c>
    </row>
    <row r="21" spans="1:35" s="230" customFormat="1" ht="66" customHeight="1">
      <c r="A21" s="335" t="s">
        <v>1746</v>
      </c>
      <c r="B21" s="358" t="s">
        <v>1747</v>
      </c>
      <c r="C21" s="235" t="s">
        <v>1625</v>
      </c>
      <c r="D21" s="235" t="s">
        <v>28</v>
      </c>
      <c r="E21" s="236" t="s">
        <v>1757</v>
      </c>
      <c r="F21" s="333"/>
      <c r="G21" s="237"/>
      <c r="H21" s="237"/>
      <c r="I21" s="237"/>
      <c r="J21" s="237"/>
      <c r="K21" s="237"/>
      <c r="L21" s="237"/>
      <c r="M21" s="280"/>
      <c r="N21" s="333"/>
      <c r="O21" s="359"/>
      <c r="P21" s="359"/>
      <c r="Q21" s="359"/>
      <c r="R21" s="359"/>
      <c r="S21" s="359"/>
      <c r="T21" s="359"/>
      <c r="U21" s="280"/>
      <c r="V21" s="333"/>
      <c r="W21" s="359"/>
      <c r="X21" s="359"/>
      <c r="Y21" s="359"/>
      <c r="Z21" s="359"/>
      <c r="AA21" s="359">
        <v>500000</v>
      </c>
      <c r="AB21" s="359"/>
      <c r="AC21" s="280">
        <f t="shared" si="0"/>
        <v>500000</v>
      </c>
      <c r="AD21" s="359"/>
      <c r="AE21" s="360" t="s">
        <v>2137</v>
      </c>
      <c r="AF21" s="241" t="s">
        <v>217</v>
      </c>
      <c r="AG21" s="242" t="s">
        <v>33</v>
      </c>
      <c r="AH21" s="504" t="s">
        <v>1844</v>
      </c>
      <c r="AI21" s="504" t="s">
        <v>2014</v>
      </c>
    </row>
    <row r="22" spans="1:35" s="320" customFormat="1" ht="15">
      <c r="A22" s="341"/>
      <c r="B22" s="342"/>
      <c r="C22" s="342"/>
      <c r="D22" s="342"/>
      <c r="E22" s="342"/>
      <c r="F22" s="342"/>
      <c r="G22" s="342"/>
      <c r="H22" s="342"/>
      <c r="I22" s="342"/>
      <c r="J22" s="342"/>
      <c r="K22" s="342"/>
      <c r="L22" s="342"/>
      <c r="M22" s="342"/>
      <c r="N22" s="705" t="s">
        <v>1777</v>
      </c>
      <c r="O22" s="647"/>
      <c r="P22" s="647"/>
      <c r="Q22" s="647"/>
      <c r="R22" s="647"/>
      <c r="S22" s="647"/>
      <c r="T22" s="647"/>
      <c r="U22" s="647"/>
      <c r="V22" s="342"/>
      <c r="W22" s="342"/>
      <c r="X22" s="342"/>
      <c r="Y22" s="342"/>
      <c r="Z22" s="342"/>
      <c r="AA22" s="342"/>
      <c r="AB22" s="342"/>
      <c r="AC22" s="342"/>
      <c r="AD22" s="342"/>
      <c r="AE22" s="342"/>
      <c r="AF22" s="342"/>
      <c r="AG22" s="342"/>
      <c r="AH22" s="342"/>
      <c r="AI22" s="343"/>
    </row>
    <row r="23" spans="1:35" s="207" customFormat="1" ht="22.5" customHeight="1">
      <c r="A23" s="336"/>
      <c r="B23" s="337"/>
      <c r="C23" s="242"/>
      <c r="D23" s="242"/>
      <c r="E23" s="279"/>
      <c r="F23" s="238"/>
      <c r="G23" s="239"/>
      <c r="H23" s="239"/>
      <c r="I23" s="239"/>
      <c r="J23" s="239"/>
      <c r="K23" s="239"/>
      <c r="L23" s="239"/>
      <c r="M23" s="280">
        <f>F23+H23+J23+K23</f>
        <v>0</v>
      </c>
      <c r="N23" s="238"/>
      <c r="O23" s="239"/>
      <c r="P23" s="239"/>
      <c r="Q23" s="239"/>
      <c r="R23" s="239"/>
      <c r="S23" s="239"/>
      <c r="T23" s="239"/>
      <c r="U23" s="280">
        <f>N23+P23+R23+S23</f>
        <v>0</v>
      </c>
      <c r="V23" s="238"/>
      <c r="W23" s="239"/>
      <c r="X23" s="239"/>
      <c r="Y23" s="239"/>
      <c r="Z23" s="239"/>
      <c r="AA23" s="239"/>
      <c r="AB23" s="239"/>
      <c r="AC23" s="176">
        <f t="shared" si="0"/>
        <v>0</v>
      </c>
      <c r="AD23" s="239">
        <f t="shared" si="1"/>
        <v>0</v>
      </c>
      <c r="AE23" s="241"/>
      <c r="AF23" s="241"/>
      <c r="AG23" s="338"/>
      <c r="AH23" s="339"/>
      <c r="AI23" s="339"/>
    </row>
    <row r="24" spans="1:62" s="14" customFormat="1" ht="22.5" customHeight="1">
      <c r="A24" s="181"/>
      <c r="B24" s="162" t="s">
        <v>1628</v>
      </c>
      <c r="C24" s="163"/>
      <c r="D24" s="164"/>
      <c r="E24" s="164"/>
      <c r="F24" s="165">
        <f>SUM(F25:F25)</f>
        <v>0</v>
      </c>
      <c r="G24" s="165">
        <f>SUM(G25:G25)</f>
        <v>0</v>
      </c>
      <c r="H24" s="165">
        <f>SUM(H25:H25)</f>
        <v>0</v>
      </c>
      <c r="I24" s="166"/>
      <c r="J24" s="165">
        <f>SUM(J25:J25)</f>
        <v>0</v>
      </c>
      <c r="K24" s="165">
        <f>SUM(K25:K25)</f>
        <v>0</v>
      </c>
      <c r="L24" s="166"/>
      <c r="M24" s="165">
        <f>SUM(M25:M25)</f>
        <v>0</v>
      </c>
      <c r="N24" s="165">
        <f>SUM(N25:N25)</f>
        <v>0</v>
      </c>
      <c r="O24" s="165">
        <f>SUM(O25:O25)</f>
        <v>0</v>
      </c>
      <c r="P24" s="165">
        <f>SUM(P25:P25)</f>
        <v>0</v>
      </c>
      <c r="Q24" s="166"/>
      <c r="R24" s="165">
        <f>SUM(R25:R25)</f>
        <v>0</v>
      </c>
      <c r="S24" s="165">
        <f>SUM(S25:S25)</f>
        <v>0</v>
      </c>
      <c r="T24" s="166"/>
      <c r="U24" s="165">
        <f>SUM(U25:U25)</f>
        <v>0</v>
      </c>
      <c r="V24" s="165">
        <f>SUM(V25:V25)</f>
        <v>0</v>
      </c>
      <c r="W24" s="165">
        <f>SUM(W25:W25)</f>
        <v>0</v>
      </c>
      <c r="X24" s="165">
        <f>SUM(X25:X25)</f>
        <v>0</v>
      </c>
      <c r="Y24" s="166"/>
      <c r="Z24" s="165">
        <f>SUM(Z25:Z25)</f>
        <v>0</v>
      </c>
      <c r="AA24" s="165">
        <f>SUM(AA25:AA25)</f>
        <v>0</v>
      </c>
      <c r="AB24" s="166"/>
      <c r="AC24" s="165">
        <f>SUM(AC25:AC25)</f>
        <v>0</v>
      </c>
      <c r="AD24" s="165">
        <f>SUM(AD25:AD25)</f>
        <v>0</v>
      </c>
      <c r="AE24" s="167"/>
      <c r="AF24" s="168"/>
      <c r="AG24" s="169"/>
      <c r="AH24" s="169"/>
      <c r="AI24" s="169"/>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row>
    <row r="25" spans="1:35" ht="22.5" customHeight="1">
      <c r="A25" s="170" t="s">
        <v>1629</v>
      </c>
      <c r="B25" s="171"/>
      <c r="C25" s="172"/>
      <c r="D25" s="172"/>
      <c r="E25" s="173"/>
      <c r="F25" s="174"/>
      <c r="G25" s="175"/>
      <c r="H25" s="175"/>
      <c r="I25" s="175"/>
      <c r="J25" s="175"/>
      <c r="K25" s="175"/>
      <c r="L25" s="175"/>
      <c r="M25" s="176">
        <f>F25+H25+J25+K25</f>
        <v>0</v>
      </c>
      <c r="N25" s="174"/>
      <c r="O25" s="175"/>
      <c r="P25" s="175"/>
      <c r="Q25" s="175"/>
      <c r="R25" s="175"/>
      <c r="S25" s="175"/>
      <c r="T25" s="175"/>
      <c r="U25" s="176">
        <f>N25+P25+R25+S25</f>
        <v>0</v>
      </c>
      <c r="V25" s="174"/>
      <c r="W25" s="175"/>
      <c r="X25" s="175"/>
      <c r="Y25" s="175"/>
      <c r="Z25" s="175"/>
      <c r="AA25" s="175"/>
      <c r="AB25" s="175"/>
      <c r="AC25" s="176">
        <f t="shared" si="0"/>
        <v>0</v>
      </c>
      <c r="AD25" s="175">
        <f t="shared" si="1"/>
        <v>0</v>
      </c>
      <c r="AE25" s="177"/>
      <c r="AF25" s="178"/>
      <c r="AG25" s="179"/>
      <c r="AH25" s="179"/>
      <c r="AI25" s="179"/>
    </row>
    <row r="32" spans="37:40" ht="22.5" customHeight="1">
      <c r="AK32" s="4" t="s">
        <v>78</v>
      </c>
      <c r="AL32" s="4" t="s">
        <v>79</v>
      </c>
      <c r="AM32" s="4" t="s">
        <v>80</v>
      </c>
      <c r="AN32" s="4" t="s">
        <v>81</v>
      </c>
    </row>
    <row r="33" spans="37:40" ht="22.5" customHeight="1">
      <c r="AK33" s="94" t="s">
        <v>1630</v>
      </c>
      <c r="AL33" s="54" t="s">
        <v>1631</v>
      </c>
      <c r="AM33" s="54" t="s">
        <v>1632</v>
      </c>
      <c r="AN33" s="94" t="s">
        <v>1633</v>
      </c>
    </row>
    <row r="34" spans="37:40" ht="22.5" customHeight="1">
      <c r="AK34" s="4"/>
      <c r="AL34" s="54" t="s">
        <v>1634</v>
      </c>
      <c r="AM34" s="54" t="s">
        <v>1635</v>
      </c>
      <c r="AN34" s="4"/>
    </row>
    <row r="35" spans="37:40" ht="22.5" customHeight="1">
      <c r="AK35" s="35"/>
      <c r="AL35" s="35"/>
      <c r="AM35" s="54" t="s">
        <v>1625</v>
      </c>
      <c r="AN35" s="35"/>
    </row>
    <row r="36" spans="37:40" ht="22.5" customHeight="1">
      <c r="AK36" s="37"/>
      <c r="AL36" s="37"/>
      <c r="AM36" s="54" t="s">
        <v>1636</v>
      </c>
      <c r="AN36" s="37"/>
    </row>
  </sheetData>
  <sheetProtection/>
  <mergeCells count="50">
    <mergeCell ref="A7:AE7"/>
    <mergeCell ref="A1:AH1"/>
    <mergeCell ref="A2:AH2"/>
    <mergeCell ref="A3:AH3"/>
    <mergeCell ref="A4:AH4"/>
    <mergeCell ref="A5:AH5"/>
    <mergeCell ref="A6:AI6"/>
    <mergeCell ref="V8:AC8"/>
    <mergeCell ref="AF8:AF11"/>
    <mergeCell ref="N22:U22"/>
    <mergeCell ref="AD8:AD11"/>
    <mergeCell ref="U10:U11"/>
    <mergeCell ref="V9:AC9"/>
    <mergeCell ref="V10:V11"/>
    <mergeCell ref="H10:H11"/>
    <mergeCell ref="AA10:AA11"/>
    <mergeCell ref="R10:R11"/>
    <mergeCell ref="J10:J11"/>
    <mergeCell ref="T10:T11"/>
    <mergeCell ref="F9:M9"/>
    <mergeCell ref="F10:F11"/>
    <mergeCell ref="G10:G11"/>
    <mergeCell ref="P10:P11"/>
    <mergeCell ref="L10:L11"/>
    <mergeCell ref="AI8:AI11"/>
    <mergeCell ref="N8:U8"/>
    <mergeCell ref="N9:U9"/>
    <mergeCell ref="N10:N11"/>
    <mergeCell ref="O10:O11"/>
    <mergeCell ref="AE8:AE11"/>
    <mergeCell ref="Z10:Z11"/>
    <mergeCell ref="S10:S11"/>
    <mergeCell ref="AG8:AG11"/>
    <mergeCell ref="AH8:AH11"/>
    <mergeCell ref="A13:B13"/>
    <mergeCell ref="Q10:Q11"/>
    <mergeCell ref="A8:A11"/>
    <mergeCell ref="B8:B11"/>
    <mergeCell ref="C8:C11"/>
    <mergeCell ref="D8:D11"/>
    <mergeCell ref="I10:I11"/>
    <mergeCell ref="E8:E11"/>
    <mergeCell ref="K10:K11"/>
    <mergeCell ref="F8:M8"/>
    <mergeCell ref="M10:M11"/>
    <mergeCell ref="AB10:AB11"/>
    <mergeCell ref="AC10:AC11"/>
    <mergeCell ref="W10:W11"/>
    <mergeCell ref="X10:X11"/>
    <mergeCell ref="Y10:Y11"/>
  </mergeCells>
  <dataValidations count="5">
    <dataValidation type="list" allowBlank="1" showInputMessage="1" showErrorMessage="1" sqref="C19:C21 C23">
      <formula1>$AM$33:$AM$36</formula1>
    </dataValidation>
    <dataValidation type="list" allowBlank="1" showInputMessage="1" showErrorMessage="1" sqref="C25">
      <formula1>$AN$33</formula1>
    </dataValidation>
    <dataValidation type="list" allowBlank="1" showInputMessage="1" showErrorMessage="1" sqref="C17">
      <formula1>$AL$33:$AL$34</formula1>
    </dataValidation>
    <dataValidation type="list" allowBlank="1" showInputMessage="1" showErrorMessage="1" sqref="C15">
      <formula1>$AK$33</formula1>
    </dataValidation>
    <dataValidation type="list" allowBlank="1" showInputMessage="1" showErrorMessage="1" sqref="D17 D15 D25 D19:D21 D23">
      <formula1>$AJ$3:$AJ$5</formula1>
    </dataValidation>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BJ42"/>
  <sheetViews>
    <sheetView zoomScale="55" zoomScaleNormal="55" zoomScalePageLayoutView="0" workbookViewId="0" topLeftCell="A1">
      <selection activeCell="AL18" sqref="AL18"/>
    </sheetView>
  </sheetViews>
  <sheetFormatPr defaultColWidth="9.140625" defaultRowHeight="41.25" customHeight="1"/>
  <cols>
    <col min="1" max="1" width="6.140625" style="93" customWidth="1"/>
    <col min="2" max="2" width="33.7109375" style="48" customWidth="1"/>
    <col min="3" max="3" width="30.8515625" style="5" customWidth="1"/>
    <col min="4" max="4" width="11.8515625" style="5" customWidth="1"/>
    <col min="5" max="5" width="14.28125" style="5" customWidth="1"/>
    <col min="6" max="6" width="17.7109375" style="49" customWidth="1"/>
    <col min="7" max="7" width="12.00390625" style="50" customWidth="1"/>
    <col min="8" max="8" width="12.57421875" style="49" customWidth="1"/>
    <col min="9" max="9" width="12.140625" style="49" customWidth="1"/>
    <col min="10" max="10" width="12.28125" style="49" customWidth="1"/>
    <col min="11" max="12" width="12.00390625" style="49" customWidth="1"/>
    <col min="13" max="13" width="9.00390625" style="49" customWidth="1"/>
    <col min="14" max="14" width="17.7109375" style="49" customWidth="1"/>
    <col min="15" max="15" width="12.00390625" style="50" customWidth="1"/>
    <col min="16" max="16" width="12.57421875" style="49" customWidth="1"/>
    <col min="17" max="17" width="12.140625" style="49" customWidth="1"/>
    <col min="18" max="18" width="12.28125" style="49" customWidth="1"/>
    <col min="19" max="20" width="12.00390625" style="49" customWidth="1"/>
    <col min="21" max="21" width="9.00390625" style="49" customWidth="1"/>
    <col min="22" max="22" width="17.7109375" style="49" customWidth="1"/>
    <col min="23" max="23" width="12.00390625" style="50" customWidth="1"/>
    <col min="24" max="24" width="12.57421875" style="49" customWidth="1"/>
    <col min="25" max="25" width="12.140625" style="49" customWidth="1"/>
    <col min="26" max="26" width="12.28125" style="49" customWidth="1"/>
    <col min="27" max="28" width="12.00390625" style="49" customWidth="1"/>
    <col min="29" max="29" width="9.00390625" style="49" customWidth="1"/>
    <col min="30" max="30" width="12.140625" style="49" customWidth="1"/>
    <col min="31" max="31" width="58.57421875" style="51" customWidth="1"/>
    <col min="32" max="32" width="12.28125" style="52" customWidth="1"/>
    <col min="33" max="33" width="20.7109375" style="53" customWidth="1"/>
    <col min="34" max="34" width="14.7109375" style="53" customWidth="1"/>
    <col min="35" max="35" width="41.421875" style="53" customWidth="1"/>
    <col min="36" max="36" width="9.140625" style="5" customWidth="1"/>
    <col min="37" max="40" width="35.8515625" style="5" customWidth="1"/>
    <col min="41" max="16384" width="9.140625" style="5" customWidth="1"/>
  </cols>
  <sheetData>
    <row r="1" spans="1:34" s="2" customFormat="1" ht="41.25" customHeight="1">
      <c r="A1" s="636"/>
      <c r="B1" s="537"/>
      <c r="C1" s="537"/>
      <c r="D1" s="537"/>
      <c r="E1" s="537"/>
      <c r="F1" s="537"/>
      <c r="G1" s="537"/>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G1" s="537"/>
      <c r="AH1" s="537"/>
    </row>
    <row r="2" spans="1:34" s="2" customFormat="1" ht="41.25" customHeight="1">
      <c r="A2" s="636"/>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row>
    <row r="3" spans="1:36" s="2" customFormat="1" ht="41.25" customHeight="1">
      <c r="A3" s="636"/>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J3" s="56" t="s">
        <v>28</v>
      </c>
    </row>
    <row r="4" spans="1:36" ht="41.25" customHeight="1">
      <c r="A4" s="663"/>
      <c r="B4" s="664"/>
      <c r="C4" s="664"/>
      <c r="D4" s="664"/>
      <c r="E4" s="664"/>
      <c r="F4" s="664"/>
      <c r="G4" s="664"/>
      <c r="H4" s="664"/>
      <c r="I4" s="664"/>
      <c r="J4" s="664"/>
      <c r="K4" s="664"/>
      <c r="L4" s="664"/>
      <c r="M4" s="664"/>
      <c r="N4" s="664"/>
      <c r="O4" s="664"/>
      <c r="P4" s="664"/>
      <c r="Q4" s="664"/>
      <c r="R4" s="664"/>
      <c r="S4" s="664"/>
      <c r="T4" s="664"/>
      <c r="U4" s="664"/>
      <c r="V4" s="664"/>
      <c r="W4" s="664"/>
      <c r="X4" s="664"/>
      <c r="Y4" s="664"/>
      <c r="Z4" s="664"/>
      <c r="AA4" s="664"/>
      <c r="AB4" s="664"/>
      <c r="AC4" s="664"/>
      <c r="AD4" s="664"/>
      <c r="AE4" s="664"/>
      <c r="AF4" s="664"/>
      <c r="AG4" s="664"/>
      <c r="AH4" s="664"/>
      <c r="AI4" s="57"/>
      <c r="AJ4" s="3" t="s">
        <v>38</v>
      </c>
    </row>
    <row r="5" spans="1:36" ht="41.25" customHeight="1">
      <c r="A5" s="663"/>
      <c r="B5" s="664"/>
      <c r="C5" s="664"/>
      <c r="D5" s="664"/>
      <c r="E5" s="664"/>
      <c r="F5" s="664"/>
      <c r="G5" s="664"/>
      <c r="H5" s="664"/>
      <c r="I5" s="664"/>
      <c r="J5" s="664"/>
      <c r="K5" s="664"/>
      <c r="L5" s="664"/>
      <c r="M5" s="664"/>
      <c r="N5" s="664"/>
      <c r="O5" s="664"/>
      <c r="P5" s="664"/>
      <c r="Q5" s="664"/>
      <c r="R5" s="664"/>
      <c r="S5" s="664"/>
      <c r="T5" s="664"/>
      <c r="U5" s="664"/>
      <c r="V5" s="664"/>
      <c r="W5" s="664"/>
      <c r="X5" s="664"/>
      <c r="Y5" s="664"/>
      <c r="Z5" s="664"/>
      <c r="AA5" s="664"/>
      <c r="AB5" s="664"/>
      <c r="AC5" s="664"/>
      <c r="AD5" s="664"/>
      <c r="AE5" s="664"/>
      <c r="AF5" s="664"/>
      <c r="AG5" s="664"/>
      <c r="AH5" s="664"/>
      <c r="AI5" s="57"/>
      <c r="AJ5" s="3" t="s">
        <v>0</v>
      </c>
    </row>
    <row r="6" spans="1:35" ht="41.25" customHeight="1">
      <c r="A6" s="539" t="s">
        <v>2044</v>
      </c>
      <c r="B6" s="517"/>
      <c r="C6" s="517"/>
      <c r="D6" s="517"/>
      <c r="E6" s="517"/>
      <c r="F6" s="517"/>
      <c r="G6" s="517"/>
      <c r="H6" s="517"/>
      <c r="I6" s="517"/>
      <c r="J6" s="517"/>
      <c r="K6" s="517"/>
      <c r="L6" s="517"/>
      <c r="M6" s="517"/>
      <c r="N6" s="517"/>
      <c r="O6" s="517"/>
      <c r="P6" s="517"/>
      <c r="Q6" s="517"/>
      <c r="R6" s="517"/>
      <c r="S6" s="517"/>
      <c r="T6" s="517"/>
      <c r="U6" s="517"/>
      <c r="V6" s="517"/>
      <c r="W6" s="517"/>
      <c r="X6" s="517"/>
      <c r="Y6" s="517"/>
      <c r="Z6" s="517"/>
      <c r="AA6" s="517"/>
      <c r="AB6" s="517"/>
      <c r="AC6" s="517"/>
      <c r="AD6" s="517"/>
      <c r="AE6" s="517"/>
      <c r="AF6" s="540"/>
      <c r="AG6" s="540"/>
      <c r="AH6" s="540"/>
      <c r="AI6" s="540"/>
    </row>
    <row r="7" spans="1:35" ht="41.25" customHeight="1">
      <c r="A7" s="516" t="s">
        <v>1637</v>
      </c>
      <c r="B7" s="517"/>
      <c r="C7" s="517"/>
      <c r="D7" s="517"/>
      <c r="E7" s="517"/>
      <c r="F7" s="517"/>
      <c r="G7" s="517"/>
      <c r="H7" s="517"/>
      <c r="I7" s="517"/>
      <c r="J7" s="517"/>
      <c r="K7" s="517"/>
      <c r="L7" s="517"/>
      <c r="M7" s="517"/>
      <c r="N7" s="517"/>
      <c r="O7" s="517"/>
      <c r="P7" s="517"/>
      <c r="Q7" s="517"/>
      <c r="R7" s="517"/>
      <c r="S7" s="517"/>
      <c r="T7" s="517"/>
      <c r="U7" s="517"/>
      <c r="V7" s="517"/>
      <c r="W7" s="517"/>
      <c r="X7" s="517"/>
      <c r="Y7" s="517"/>
      <c r="Z7" s="517"/>
      <c r="AA7" s="517"/>
      <c r="AB7" s="517"/>
      <c r="AC7" s="517"/>
      <c r="AD7" s="517"/>
      <c r="AE7" s="517"/>
      <c r="AF7" s="144"/>
      <c r="AG7" s="144"/>
      <c r="AH7" s="144"/>
      <c r="AI7" s="143"/>
    </row>
    <row r="8" spans="1:35" ht="41.25" customHeight="1">
      <c r="A8" s="672" t="s">
        <v>3</v>
      </c>
      <c r="B8" s="673" t="s">
        <v>4</v>
      </c>
      <c r="C8" s="674" t="s">
        <v>5</v>
      </c>
      <c r="D8" s="674" t="s">
        <v>6</v>
      </c>
      <c r="E8" s="679" t="s">
        <v>7</v>
      </c>
      <c r="F8" s="683">
        <v>2018</v>
      </c>
      <c r="G8" s="684"/>
      <c r="H8" s="684"/>
      <c r="I8" s="684"/>
      <c r="J8" s="684"/>
      <c r="K8" s="684"/>
      <c r="L8" s="685"/>
      <c r="M8" s="686"/>
      <c r="N8" s="690">
        <v>2019</v>
      </c>
      <c r="O8" s="691"/>
      <c r="P8" s="691"/>
      <c r="Q8" s="691"/>
      <c r="R8" s="691"/>
      <c r="S8" s="691"/>
      <c r="T8" s="691"/>
      <c r="U8" s="692"/>
      <c r="V8" s="690">
        <v>2020</v>
      </c>
      <c r="W8" s="691"/>
      <c r="X8" s="691"/>
      <c r="Y8" s="691"/>
      <c r="Z8" s="691"/>
      <c r="AA8" s="691"/>
      <c r="AB8" s="691"/>
      <c r="AC8" s="692"/>
      <c r="AD8" s="706" t="s">
        <v>8</v>
      </c>
      <c r="AE8" s="698" t="s">
        <v>9</v>
      </c>
      <c r="AF8" s="704" t="s">
        <v>10</v>
      </c>
      <c r="AG8" s="673" t="s">
        <v>11</v>
      </c>
      <c r="AH8" s="687" t="s">
        <v>12</v>
      </c>
      <c r="AI8" s="687" t="s">
        <v>13</v>
      </c>
    </row>
    <row r="9" spans="1:35" ht="41.25" customHeight="1">
      <c r="A9" s="672"/>
      <c r="B9" s="673"/>
      <c r="C9" s="675"/>
      <c r="D9" s="675"/>
      <c r="E9" s="680"/>
      <c r="F9" s="699" t="s">
        <v>14</v>
      </c>
      <c r="G9" s="673"/>
      <c r="H9" s="673"/>
      <c r="I9" s="673"/>
      <c r="J9" s="673"/>
      <c r="K9" s="673"/>
      <c r="L9" s="700"/>
      <c r="M9" s="701"/>
      <c r="N9" s="693" t="s">
        <v>14</v>
      </c>
      <c r="O9" s="694"/>
      <c r="P9" s="694"/>
      <c r="Q9" s="694"/>
      <c r="R9" s="694"/>
      <c r="S9" s="694"/>
      <c r="T9" s="694"/>
      <c r="U9" s="695"/>
      <c r="V9" s="693" t="s">
        <v>14</v>
      </c>
      <c r="W9" s="694"/>
      <c r="X9" s="694"/>
      <c r="Y9" s="694"/>
      <c r="Z9" s="694"/>
      <c r="AA9" s="694"/>
      <c r="AB9" s="694"/>
      <c r="AC9" s="695"/>
      <c r="AD9" s="706"/>
      <c r="AE9" s="698"/>
      <c r="AF9" s="704"/>
      <c r="AG9" s="673"/>
      <c r="AH9" s="688"/>
      <c r="AI9" s="688"/>
    </row>
    <row r="10" spans="1:35" ht="41.25" customHeight="1">
      <c r="A10" s="672"/>
      <c r="B10" s="673"/>
      <c r="C10" s="675"/>
      <c r="D10" s="675"/>
      <c r="E10" s="680"/>
      <c r="F10" s="702" t="s">
        <v>658</v>
      </c>
      <c r="G10" s="703" t="s">
        <v>659</v>
      </c>
      <c r="H10" s="682" t="s">
        <v>660</v>
      </c>
      <c r="I10" s="677" t="s">
        <v>18</v>
      </c>
      <c r="J10" s="682" t="s">
        <v>661</v>
      </c>
      <c r="K10" s="682" t="s">
        <v>662</v>
      </c>
      <c r="L10" s="677" t="s">
        <v>21</v>
      </c>
      <c r="M10" s="666" t="s">
        <v>22</v>
      </c>
      <c r="N10" s="696" t="s">
        <v>15</v>
      </c>
      <c r="O10" s="669" t="s">
        <v>16</v>
      </c>
      <c r="P10" s="557" t="s">
        <v>17</v>
      </c>
      <c r="Q10" s="557" t="s">
        <v>18</v>
      </c>
      <c r="R10" s="557" t="s">
        <v>19</v>
      </c>
      <c r="S10" s="557" t="s">
        <v>20</v>
      </c>
      <c r="T10" s="557" t="s">
        <v>21</v>
      </c>
      <c r="U10" s="564" t="s">
        <v>22</v>
      </c>
      <c r="V10" s="696" t="s">
        <v>15</v>
      </c>
      <c r="W10" s="669" t="s">
        <v>16</v>
      </c>
      <c r="X10" s="557" t="s">
        <v>17</v>
      </c>
      <c r="Y10" s="557" t="s">
        <v>18</v>
      </c>
      <c r="Z10" s="557" t="s">
        <v>19</v>
      </c>
      <c r="AA10" s="557" t="s">
        <v>20</v>
      </c>
      <c r="AB10" s="557" t="s">
        <v>21</v>
      </c>
      <c r="AC10" s="564" t="s">
        <v>22</v>
      </c>
      <c r="AD10" s="706"/>
      <c r="AE10" s="698"/>
      <c r="AF10" s="704"/>
      <c r="AG10" s="673"/>
      <c r="AH10" s="688"/>
      <c r="AI10" s="688"/>
    </row>
    <row r="11" spans="1:35" ht="41.25" customHeight="1">
      <c r="A11" s="672"/>
      <c r="B11" s="673"/>
      <c r="C11" s="676"/>
      <c r="D11" s="676"/>
      <c r="E11" s="681"/>
      <c r="F11" s="702"/>
      <c r="G11" s="703"/>
      <c r="H11" s="682"/>
      <c r="I11" s="678"/>
      <c r="J11" s="682"/>
      <c r="K11" s="682"/>
      <c r="L11" s="678"/>
      <c r="M11" s="667"/>
      <c r="N11" s="697"/>
      <c r="O11" s="670"/>
      <c r="P11" s="558"/>
      <c r="Q11" s="558"/>
      <c r="R11" s="558"/>
      <c r="S11" s="558"/>
      <c r="T11" s="558"/>
      <c r="U11" s="668"/>
      <c r="V11" s="697"/>
      <c r="W11" s="670"/>
      <c r="X11" s="558"/>
      <c r="Y11" s="558"/>
      <c r="Z11" s="558"/>
      <c r="AA11" s="558"/>
      <c r="AB11" s="558"/>
      <c r="AC11" s="668"/>
      <c r="AD11" s="706"/>
      <c r="AE11" s="698"/>
      <c r="AF11" s="704"/>
      <c r="AG11" s="673"/>
      <c r="AH11" s="689"/>
      <c r="AI11" s="689"/>
    </row>
    <row r="12" spans="1:35" ht="41.25" customHeight="1">
      <c r="A12" s="147"/>
      <c r="B12" s="148"/>
      <c r="C12" s="148"/>
      <c r="D12" s="148"/>
      <c r="E12" s="148"/>
      <c r="F12" s="146"/>
      <c r="G12" s="145"/>
      <c r="H12" s="146"/>
      <c r="I12" s="146"/>
      <c r="J12" s="146"/>
      <c r="K12" s="146"/>
      <c r="L12" s="146"/>
      <c r="M12" s="149"/>
      <c r="N12" s="146"/>
      <c r="O12" s="145"/>
      <c r="P12" s="146"/>
      <c r="Q12" s="146"/>
      <c r="R12" s="146"/>
      <c r="S12" s="146"/>
      <c r="T12" s="146"/>
      <c r="U12" s="149"/>
      <c r="V12" s="146"/>
      <c r="W12" s="145"/>
      <c r="X12" s="146"/>
      <c r="Y12" s="146"/>
      <c r="Z12" s="146"/>
      <c r="AA12" s="146"/>
      <c r="AB12" s="146"/>
      <c r="AC12" s="149"/>
      <c r="AD12" s="149"/>
      <c r="AE12" s="150"/>
      <c r="AF12" s="151"/>
      <c r="AG12" s="152"/>
      <c r="AH12" s="153"/>
      <c r="AI12" s="153"/>
    </row>
    <row r="13" spans="1:62" s="14" customFormat="1" ht="41.25" customHeight="1">
      <c r="A13" s="671" t="s">
        <v>1638</v>
      </c>
      <c r="B13" s="671"/>
      <c r="C13" s="154"/>
      <c r="D13" s="154"/>
      <c r="E13" s="155"/>
      <c r="F13" s="156">
        <f>F14+F17+F20+F22</f>
        <v>1000</v>
      </c>
      <c r="G13" s="156">
        <f>G14+G17+G20+G22</f>
        <v>0</v>
      </c>
      <c r="H13" s="156">
        <f>H14+H17+H20+H22</f>
        <v>0</v>
      </c>
      <c r="I13" s="157"/>
      <c r="J13" s="156">
        <f>J14+J17+J20+J22</f>
        <v>0</v>
      </c>
      <c r="K13" s="156">
        <f>K14+K17+K20+K22</f>
        <v>0</v>
      </c>
      <c r="L13" s="157"/>
      <c r="M13" s="156">
        <f>M14+M17+M20+M22</f>
        <v>1000</v>
      </c>
      <c r="N13" s="156">
        <f>N14+N17+N20+N22</f>
        <v>0</v>
      </c>
      <c r="O13" s="156">
        <f>O14+O17+O20+O22</f>
        <v>0</v>
      </c>
      <c r="P13" s="156">
        <f>P14+P17+P20+P22</f>
        <v>0</v>
      </c>
      <c r="Q13" s="157"/>
      <c r="R13" s="156">
        <f>R14+R17+R20+R22</f>
        <v>0</v>
      </c>
      <c r="S13" s="156">
        <f>S14+S17+S20+S22</f>
        <v>0</v>
      </c>
      <c r="T13" s="157"/>
      <c r="U13" s="156">
        <f>U14+U17+U20+U22</f>
        <v>0</v>
      </c>
      <c r="V13" s="156">
        <f>V14+V17+V20+V22</f>
        <v>232500</v>
      </c>
      <c r="W13" s="156">
        <f>W14+W17+W20+W22</f>
        <v>187500</v>
      </c>
      <c r="X13" s="156">
        <f>X14+X17+X20+X22</f>
        <v>0</v>
      </c>
      <c r="Y13" s="157"/>
      <c r="Z13" s="156">
        <f>Z14+Z17+Z20+Z22</f>
        <v>0</v>
      </c>
      <c r="AA13" s="156">
        <f>AA14+AA17+AA20+AA22</f>
        <v>0</v>
      </c>
      <c r="AB13" s="157"/>
      <c r="AC13" s="156">
        <f>AC14+AC17+AC20+AC22</f>
        <v>420000</v>
      </c>
      <c r="AD13" s="156">
        <f>AD14+AD17+AD20+AD22</f>
        <v>421000</v>
      </c>
      <c r="AE13" s="158"/>
      <c r="AF13" s="159"/>
      <c r="AG13" s="160"/>
      <c r="AH13" s="160"/>
      <c r="AI13" s="160"/>
      <c r="AJ13" s="5"/>
      <c r="AP13" s="5"/>
      <c r="AQ13" s="5"/>
      <c r="AR13" s="5"/>
      <c r="AS13" s="5"/>
      <c r="AT13" s="5"/>
      <c r="AU13" s="5"/>
      <c r="AV13" s="5"/>
      <c r="AW13" s="5"/>
      <c r="AX13" s="5"/>
      <c r="AY13" s="5"/>
      <c r="AZ13" s="5"/>
      <c r="BA13" s="5"/>
      <c r="BB13" s="5"/>
      <c r="BC13" s="5"/>
      <c r="BD13" s="5"/>
      <c r="BE13" s="5"/>
      <c r="BF13" s="5"/>
      <c r="BG13" s="5"/>
      <c r="BH13" s="5"/>
      <c r="BI13" s="5"/>
      <c r="BJ13" s="5"/>
    </row>
    <row r="14" spans="1:62" s="14" customFormat="1" ht="41.25" customHeight="1">
      <c r="A14" s="161"/>
      <c r="B14" s="162" t="s">
        <v>1639</v>
      </c>
      <c r="C14" s="163"/>
      <c r="D14" s="163"/>
      <c r="E14" s="164"/>
      <c r="F14" s="165">
        <f>SUM(F15:F16)</f>
        <v>1000</v>
      </c>
      <c r="G14" s="165">
        <f>SUM(G15:G16)</f>
        <v>0</v>
      </c>
      <c r="H14" s="165">
        <f>SUM(H15:H16)</f>
        <v>0</v>
      </c>
      <c r="I14" s="166"/>
      <c r="J14" s="165">
        <f>SUM(J15:J16)</f>
        <v>0</v>
      </c>
      <c r="K14" s="165">
        <f>SUM(K15:K16)</f>
        <v>0</v>
      </c>
      <c r="L14" s="166"/>
      <c r="M14" s="165">
        <f>SUM(M15:M16)</f>
        <v>1000</v>
      </c>
      <c r="N14" s="165">
        <f>SUM(N15:N16)</f>
        <v>0</v>
      </c>
      <c r="O14" s="165">
        <f>SUM(O15:O16)</f>
        <v>0</v>
      </c>
      <c r="P14" s="165">
        <f>SUM(P15:P16)</f>
        <v>0</v>
      </c>
      <c r="Q14" s="166"/>
      <c r="R14" s="165">
        <f>SUM(R15:R16)</f>
        <v>0</v>
      </c>
      <c r="S14" s="165">
        <f>SUM(S15:S16)</f>
        <v>0</v>
      </c>
      <c r="T14" s="166"/>
      <c r="U14" s="165">
        <f>SUM(U15:U16)</f>
        <v>0</v>
      </c>
      <c r="V14" s="165">
        <f>SUM(V15:V16)</f>
        <v>0</v>
      </c>
      <c r="W14" s="165">
        <f>SUM(W15:W16)</f>
        <v>0</v>
      </c>
      <c r="X14" s="165">
        <f>SUM(X15:X16)</f>
        <v>0</v>
      </c>
      <c r="Y14" s="166"/>
      <c r="Z14" s="165">
        <f>SUM(Z15:Z16)</f>
        <v>0</v>
      </c>
      <c r="AA14" s="165">
        <f>SUM(AA15:AA16)</f>
        <v>0</v>
      </c>
      <c r="AB14" s="166"/>
      <c r="AC14" s="165">
        <f>SUM(AC15:AC16)</f>
        <v>0</v>
      </c>
      <c r="AD14" s="165">
        <f>SUM(AD15:AD16)</f>
        <v>1000</v>
      </c>
      <c r="AE14" s="167"/>
      <c r="AF14" s="168"/>
      <c r="AG14" s="169"/>
      <c r="AH14" s="169"/>
      <c r="AI14" s="169"/>
      <c r="AJ14" s="5"/>
      <c r="AP14" s="5"/>
      <c r="AQ14" s="5"/>
      <c r="AR14" s="5"/>
      <c r="AS14" s="5"/>
      <c r="AT14" s="5"/>
      <c r="AU14" s="5"/>
      <c r="AV14" s="5"/>
      <c r="AW14" s="5"/>
      <c r="AX14" s="5"/>
      <c r="AY14" s="5"/>
      <c r="AZ14" s="5"/>
      <c r="BA14" s="5"/>
      <c r="BB14" s="5"/>
      <c r="BC14" s="5"/>
      <c r="BD14" s="5"/>
      <c r="BE14" s="5"/>
      <c r="BF14" s="5"/>
      <c r="BG14" s="5"/>
      <c r="BH14" s="5"/>
      <c r="BI14" s="5"/>
      <c r="BJ14" s="5"/>
    </row>
    <row r="15" spans="1:35" s="216" customFormat="1" ht="94.5" customHeight="1">
      <c r="A15" s="234" t="s">
        <v>1640</v>
      </c>
      <c r="B15" s="240" t="s">
        <v>1641</v>
      </c>
      <c r="C15" s="242" t="s">
        <v>1642</v>
      </c>
      <c r="D15" s="242" t="s">
        <v>28</v>
      </c>
      <c r="E15" s="279" t="s">
        <v>1643</v>
      </c>
      <c r="F15" s="238">
        <v>1000</v>
      </c>
      <c r="G15" s="359"/>
      <c r="H15" s="359"/>
      <c r="I15" s="359"/>
      <c r="J15" s="359"/>
      <c r="K15" s="359"/>
      <c r="L15" s="359"/>
      <c r="M15" s="280">
        <f>F15+H15+J15+K15</f>
        <v>1000</v>
      </c>
      <c r="N15" s="238"/>
      <c r="O15" s="359"/>
      <c r="P15" s="359"/>
      <c r="Q15" s="359"/>
      <c r="R15" s="359"/>
      <c r="S15" s="359"/>
      <c r="T15" s="359"/>
      <c r="U15" s="280">
        <f>N15+P15+R15+S15</f>
        <v>0</v>
      </c>
      <c r="V15" s="238"/>
      <c r="W15" s="359"/>
      <c r="X15" s="359"/>
      <c r="Y15" s="359"/>
      <c r="Z15" s="359"/>
      <c r="AA15" s="359"/>
      <c r="AB15" s="359"/>
      <c r="AC15" s="280">
        <f>V15+W15+X15+Z15+AA15</f>
        <v>0</v>
      </c>
      <c r="AD15" s="359">
        <f>AC15+U15+M15</f>
        <v>1000</v>
      </c>
      <c r="AE15" s="281" t="s">
        <v>1644</v>
      </c>
      <c r="AF15" s="282">
        <v>2018</v>
      </c>
      <c r="AG15" s="235" t="s">
        <v>1645</v>
      </c>
      <c r="AH15" s="504" t="s">
        <v>1842</v>
      </c>
      <c r="AI15" s="504" t="s">
        <v>2015</v>
      </c>
    </row>
    <row r="16" spans="1:35" s="36" customFormat="1" ht="41.25" customHeight="1">
      <c r="A16" s="170"/>
      <c r="B16" s="185"/>
      <c r="C16" s="179"/>
      <c r="D16" s="179"/>
      <c r="E16" s="182"/>
      <c r="F16" s="183"/>
      <c r="G16" s="184"/>
      <c r="H16" s="184"/>
      <c r="I16" s="184"/>
      <c r="J16" s="184"/>
      <c r="K16" s="184"/>
      <c r="L16" s="184"/>
      <c r="M16" s="176">
        <f>F16+H16+J16+K16</f>
        <v>0</v>
      </c>
      <c r="N16" s="183"/>
      <c r="O16" s="184"/>
      <c r="P16" s="184"/>
      <c r="Q16" s="184"/>
      <c r="R16" s="184"/>
      <c r="S16" s="184"/>
      <c r="T16" s="184"/>
      <c r="U16" s="176">
        <f>N16+P16+R16+S16</f>
        <v>0</v>
      </c>
      <c r="V16" s="183"/>
      <c r="W16" s="184"/>
      <c r="X16" s="184"/>
      <c r="Y16" s="184"/>
      <c r="Z16" s="184"/>
      <c r="AA16" s="184"/>
      <c r="AB16" s="184"/>
      <c r="AC16" s="280">
        <f>V16+W16+X16+Z16+AA16</f>
        <v>0</v>
      </c>
      <c r="AD16" s="239">
        <f>AC16+U16+M16</f>
        <v>0</v>
      </c>
      <c r="AE16" s="186"/>
      <c r="AF16" s="178"/>
      <c r="AG16" s="179"/>
      <c r="AH16" s="180"/>
      <c r="AI16" s="180"/>
    </row>
    <row r="17" spans="1:62" s="14" customFormat="1" ht="14.25">
      <c r="A17" s="181"/>
      <c r="B17" s="162" t="s">
        <v>1646</v>
      </c>
      <c r="C17" s="163"/>
      <c r="D17" s="163"/>
      <c r="E17" s="164"/>
      <c r="F17" s="165">
        <f>SUM(F18:F18)</f>
        <v>0</v>
      </c>
      <c r="G17" s="165">
        <f>SUM(G18:G18)</f>
        <v>0</v>
      </c>
      <c r="H17" s="165">
        <f>SUM(H18:H18)</f>
        <v>0</v>
      </c>
      <c r="I17" s="166"/>
      <c r="J17" s="165">
        <f>SUM(J18:J18)</f>
        <v>0</v>
      </c>
      <c r="K17" s="165">
        <f>SUM(K18:K18)</f>
        <v>0</v>
      </c>
      <c r="L17" s="166"/>
      <c r="M17" s="165">
        <f>SUM(M18:M18)</f>
        <v>0</v>
      </c>
      <c r="N17" s="165">
        <f>SUM(N18:N18)</f>
        <v>0</v>
      </c>
      <c r="O17" s="165">
        <f>SUM(O18:O18)</f>
        <v>0</v>
      </c>
      <c r="P17" s="165">
        <f>SUM(P18:P18)</f>
        <v>0</v>
      </c>
      <c r="Q17" s="166"/>
      <c r="R17" s="165">
        <f>SUM(R18:R18)</f>
        <v>0</v>
      </c>
      <c r="S17" s="165">
        <f>SUM(S18:S18)</f>
        <v>0</v>
      </c>
      <c r="T17" s="166"/>
      <c r="U17" s="165">
        <f>SUM(U18:U18)</f>
        <v>0</v>
      </c>
      <c r="V17" s="165">
        <f>SUM(V18:V18)</f>
        <v>62500</v>
      </c>
      <c r="W17" s="165">
        <f>SUM(W18:W18)</f>
        <v>187500</v>
      </c>
      <c r="X17" s="165">
        <f>SUM(X18:X18)</f>
        <v>0</v>
      </c>
      <c r="Y17" s="166"/>
      <c r="Z17" s="165">
        <f>SUM(Z18:Z18)</f>
        <v>0</v>
      </c>
      <c r="AA17" s="165">
        <f>SUM(AA18:AA18)</f>
        <v>0</v>
      </c>
      <c r="AB17" s="166"/>
      <c r="AC17" s="165">
        <f>SUM(AC18:AC18)</f>
        <v>250000</v>
      </c>
      <c r="AD17" s="165">
        <f>SUM(AD18:AD18)</f>
        <v>250000</v>
      </c>
      <c r="AE17" s="167"/>
      <c r="AF17" s="168"/>
      <c r="AG17" s="169"/>
      <c r="AH17" s="169"/>
      <c r="AI17" s="169"/>
      <c r="AJ17" s="5"/>
      <c r="AP17" s="5"/>
      <c r="AQ17" s="5"/>
      <c r="AR17" s="5"/>
      <c r="AS17" s="5"/>
      <c r="AT17" s="5"/>
      <c r="AU17" s="5"/>
      <c r="AV17" s="5"/>
      <c r="AW17" s="5"/>
      <c r="AX17" s="5"/>
      <c r="AY17" s="5"/>
      <c r="AZ17" s="5"/>
      <c r="BA17" s="5"/>
      <c r="BB17" s="5"/>
      <c r="BC17" s="5"/>
      <c r="BD17" s="5"/>
      <c r="BE17" s="5"/>
      <c r="BF17" s="5"/>
      <c r="BG17" s="5"/>
      <c r="BH17" s="5"/>
      <c r="BI17" s="5"/>
      <c r="BJ17" s="5"/>
    </row>
    <row r="18" spans="1:35" ht="409.5">
      <c r="A18" s="421" t="s">
        <v>1818</v>
      </c>
      <c r="B18" s="422" t="s">
        <v>1819</v>
      </c>
      <c r="C18" s="423" t="s">
        <v>1661</v>
      </c>
      <c r="D18" s="424" t="s">
        <v>38</v>
      </c>
      <c r="E18" s="422" t="s">
        <v>1820</v>
      </c>
      <c r="F18" s="425"/>
      <c r="G18" s="426"/>
      <c r="H18" s="425"/>
      <c r="I18" s="425"/>
      <c r="J18" s="425"/>
      <c r="K18" s="425"/>
      <c r="L18" s="425"/>
      <c r="M18" s="425"/>
      <c r="N18" s="425"/>
      <c r="O18" s="426"/>
      <c r="P18" s="425"/>
      <c r="Q18" s="425"/>
      <c r="R18" s="425"/>
      <c r="S18" s="425"/>
      <c r="T18" s="425"/>
      <c r="U18" s="425"/>
      <c r="V18" s="427">
        <v>62500</v>
      </c>
      <c r="W18" s="428">
        <v>187500</v>
      </c>
      <c r="X18" s="427"/>
      <c r="Y18" s="427"/>
      <c r="Z18" s="427"/>
      <c r="AA18" s="427"/>
      <c r="AB18" s="427"/>
      <c r="AC18" s="427">
        <f>W18+V18</f>
        <v>250000</v>
      </c>
      <c r="AD18" s="427">
        <f>AC18</f>
        <v>250000</v>
      </c>
      <c r="AE18" s="456" t="s">
        <v>1841</v>
      </c>
      <c r="AF18" s="429" t="s">
        <v>445</v>
      </c>
      <c r="AG18" s="422" t="s">
        <v>1745</v>
      </c>
      <c r="AH18" s="424"/>
      <c r="AI18" s="424"/>
    </row>
    <row r="19" spans="1:35" ht="41.25" customHeight="1">
      <c r="A19" s="707" t="s">
        <v>1812</v>
      </c>
      <c r="B19" s="627"/>
      <c r="C19" s="627"/>
      <c r="D19" s="627"/>
      <c r="E19" s="627"/>
      <c r="F19" s="627"/>
      <c r="G19" s="627"/>
      <c r="H19" s="627"/>
      <c r="I19" s="627"/>
      <c r="J19" s="627"/>
      <c r="K19" s="627"/>
      <c r="L19" s="627"/>
      <c r="M19" s="627"/>
      <c r="N19" s="627"/>
      <c r="O19" s="627"/>
      <c r="P19" s="627"/>
      <c r="Q19" s="627"/>
      <c r="R19" s="627"/>
      <c r="S19" s="627"/>
      <c r="T19" s="627"/>
      <c r="U19" s="627"/>
      <c r="V19" s="627"/>
      <c r="W19" s="627"/>
      <c r="X19" s="627"/>
      <c r="Y19" s="627"/>
      <c r="Z19" s="627"/>
      <c r="AA19" s="627"/>
      <c r="AB19" s="627"/>
      <c r="AC19" s="627"/>
      <c r="AD19" s="627"/>
      <c r="AE19" s="627"/>
      <c r="AF19" s="627"/>
      <c r="AG19" s="627"/>
      <c r="AH19" s="627"/>
      <c r="AI19" s="628"/>
    </row>
    <row r="20" spans="1:62" s="14" customFormat="1" ht="41.25" customHeight="1">
      <c r="A20" s="181"/>
      <c r="B20" s="162" t="s">
        <v>1647</v>
      </c>
      <c r="C20" s="163"/>
      <c r="D20" s="163"/>
      <c r="E20" s="164"/>
      <c r="F20" s="165">
        <f>SUM(F21:F21)</f>
        <v>0</v>
      </c>
      <c r="G20" s="165">
        <f>SUM(G21:G21)</f>
        <v>0</v>
      </c>
      <c r="H20" s="165">
        <f>SUM(H21:H21)</f>
        <v>0</v>
      </c>
      <c r="I20" s="166"/>
      <c r="J20" s="165">
        <f>SUM(J21:J21)</f>
        <v>0</v>
      </c>
      <c r="K20" s="165">
        <f>SUM(K21:K21)</f>
        <v>0</v>
      </c>
      <c r="L20" s="166"/>
      <c r="M20" s="165">
        <f>SUM(M21:M21)</f>
        <v>0</v>
      </c>
      <c r="N20" s="165">
        <f>SUM(N21:N21)</f>
        <v>0</v>
      </c>
      <c r="O20" s="165">
        <f>SUM(O21:O21)</f>
        <v>0</v>
      </c>
      <c r="P20" s="165">
        <f>SUM(P21:P21)</f>
        <v>0</v>
      </c>
      <c r="Q20" s="166"/>
      <c r="R20" s="165">
        <f>SUM(R21:R21)</f>
        <v>0</v>
      </c>
      <c r="S20" s="165">
        <f>SUM(S21:S21)</f>
        <v>0</v>
      </c>
      <c r="T20" s="166"/>
      <c r="U20" s="165">
        <f>SUM(U21:U21)</f>
        <v>0</v>
      </c>
      <c r="V20" s="165">
        <f>SUM(V21:V21)</f>
        <v>0</v>
      </c>
      <c r="W20" s="165">
        <f>SUM(W21:W21)</f>
        <v>0</v>
      </c>
      <c r="X20" s="165">
        <f>SUM(X21:X21)</f>
        <v>0</v>
      </c>
      <c r="Y20" s="166"/>
      <c r="Z20" s="165">
        <f>SUM(Z21:Z21)</f>
        <v>0</v>
      </c>
      <c r="AA20" s="165">
        <f>SUM(AA21:AA21)</f>
        <v>0</v>
      </c>
      <c r="AB20" s="166"/>
      <c r="AC20" s="165">
        <f>SUM(AC21:AC21)</f>
        <v>0</v>
      </c>
      <c r="AD20" s="165">
        <f>SUM(AD21:AD21)</f>
        <v>0</v>
      </c>
      <c r="AE20" s="167"/>
      <c r="AF20" s="168"/>
      <c r="AG20" s="169"/>
      <c r="AH20" s="169"/>
      <c r="AI20" s="169"/>
      <c r="AJ20" s="5"/>
      <c r="AP20" s="5"/>
      <c r="AQ20" s="5"/>
      <c r="AR20" s="5"/>
      <c r="AS20" s="5"/>
      <c r="AT20" s="5"/>
      <c r="AU20" s="5"/>
      <c r="AV20" s="5"/>
      <c r="AW20" s="5"/>
      <c r="AX20" s="5"/>
      <c r="AY20" s="5"/>
      <c r="AZ20" s="5"/>
      <c r="BA20" s="5"/>
      <c r="BB20" s="5"/>
      <c r="BC20" s="5"/>
      <c r="BD20" s="5"/>
      <c r="BE20" s="5"/>
      <c r="BF20" s="5"/>
      <c r="BG20" s="5"/>
      <c r="BH20" s="5"/>
      <c r="BI20" s="5"/>
      <c r="BJ20" s="5"/>
    </row>
    <row r="21" spans="1:35" ht="41.25" customHeight="1">
      <c r="A21" s="170" t="s">
        <v>1648</v>
      </c>
      <c r="B21" s="171"/>
      <c r="C21" s="172"/>
      <c r="D21" s="172"/>
      <c r="E21" s="173"/>
      <c r="F21" s="174"/>
      <c r="G21" s="175"/>
      <c r="H21" s="175"/>
      <c r="I21" s="175"/>
      <c r="J21" s="175"/>
      <c r="K21" s="175"/>
      <c r="L21" s="175"/>
      <c r="M21" s="176">
        <f>F21+H21+J21+K21</f>
        <v>0</v>
      </c>
      <c r="N21" s="174"/>
      <c r="O21" s="175"/>
      <c r="P21" s="175"/>
      <c r="Q21" s="175"/>
      <c r="R21" s="175"/>
      <c r="S21" s="175"/>
      <c r="T21" s="175"/>
      <c r="U21" s="176">
        <f>N21+P21+R21+S21</f>
        <v>0</v>
      </c>
      <c r="V21" s="174"/>
      <c r="W21" s="175"/>
      <c r="X21" s="175"/>
      <c r="Y21" s="175"/>
      <c r="Z21" s="175"/>
      <c r="AA21" s="175"/>
      <c r="AB21" s="175"/>
      <c r="AC21" s="280">
        <f>V21+W21+X21+Z21+AA21</f>
        <v>0</v>
      </c>
      <c r="AD21" s="239">
        <f>AC21+U21+M21</f>
        <v>0</v>
      </c>
      <c r="AE21" s="177"/>
      <c r="AF21" s="178"/>
      <c r="AG21" s="179"/>
      <c r="AH21" s="180"/>
      <c r="AI21" s="180"/>
    </row>
    <row r="22" spans="1:62" s="14" customFormat="1" ht="41.25" customHeight="1">
      <c r="A22" s="181"/>
      <c r="B22" s="162" t="s">
        <v>1649</v>
      </c>
      <c r="C22" s="163"/>
      <c r="D22" s="164"/>
      <c r="E22" s="164"/>
      <c r="F22" s="165">
        <f>SUM(F23:F25)</f>
        <v>0</v>
      </c>
      <c r="G22" s="165">
        <f>SUM(G23:G25)</f>
        <v>0</v>
      </c>
      <c r="H22" s="165">
        <f>SUM(H23:H25)</f>
        <v>0</v>
      </c>
      <c r="I22" s="166"/>
      <c r="J22" s="165">
        <f>SUM(J23:J25)</f>
        <v>0</v>
      </c>
      <c r="K22" s="165">
        <f>SUM(K23:K25)</f>
        <v>0</v>
      </c>
      <c r="L22" s="166"/>
      <c r="M22" s="165">
        <f>SUM(M23:M25)</f>
        <v>0</v>
      </c>
      <c r="N22" s="165">
        <f>SUM(N23:N25)</f>
        <v>0</v>
      </c>
      <c r="O22" s="165">
        <f>SUM(O23:O25)</f>
        <v>0</v>
      </c>
      <c r="P22" s="165">
        <f>SUM(P23:P25)</f>
        <v>0</v>
      </c>
      <c r="Q22" s="166"/>
      <c r="R22" s="165">
        <f>SUM(R23:R25)</f>
        <v>0</v>
      </c>
      <c r="S22" s="165">
        <f>SUM(S23:S25)</f>
        <v>0</v>
      </c>
      <c r="T22" s="166"/>
      <c r="U22" s="165">
        <f>SUM(U23:U25)</f>
        <v>0</v>
      </c>
      <c r="V22" s="165">
        <f>SUM(V23:V25)</f>
        <v>170000</v>
      </c>
      <c r="W22" s="165">
        <f>SUM(W23:W25)</f>
        <v>0</v>
      </c>
      <c r="X22" s="165">
        <f>SUM(X23:X25)</f>
        <v>0</v>
      </c>
      <c r="Y22" s="166"/>
      <c r="Z22" s="165">
        <f>SUM(Z23:Z25)</f>
        <v>0</v>
      </c>
      <c r="AA22" s="165">
        <f>SUM(AA23:AA25)</f>
        <v>0</v>
      </c>
      <c r="AB22" s="166"/>
      <c r="AC22" s="165">
        <f>SUM(AC23:AC25)</f>
        <v>170000</v>
      </c>
      <c r="AD22" s="165">
        <f>SUM(AD23:AD25)</f>
        <v>170000</v>
      </c>
      <c r="AE22" s="167"/>
      <c r="AF22" s="168"/>
      <c r="AG22" s="169"/>
      <c r="AH22" s="169"/>
      <c r="AI22" s="169"/>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row>
    <row r="23" spans="1:35" s="216" customFormat="1" ht="109.5" customHeight="1">
      <c r="A23" s="234" t="s">
        <v>1650</v>
      </c>
      <c r="B23" s="240" t="s">
        <v>1651</v>
      </c>
      <c r="C23" s="242" t="s">
        <v>1652</v>
      </c>
      <c r="D23" s="242" t="s">
        <v>38</v>
      </c>
      <c r="E23" s="279" t="s">
        <v>1653</v>
      </c>
      <c r="F23" s="238"/>
      <c r="G23" s="359"/>
      <c r="H23" s="359"/>
      <c r="I23" s="359"/>
      <c r="J23" s="359"/>
      <c r="K23" s="359"/>
      <c r="L23" s="359"/>
      <c r="M23" s="280">
        <f>F23+H23+J23+K23</f>
        <v>0</v>
      </c>
      <c r="N23" s="238"/>
      <c r="O23" s="359"/>
      <c r="P23" s="359"/>
      <c r="Q23" s="359"/>
      <c r="R23" s="359"/>
      <c r="S23" s="359"/>
      <c r="T23" s="359"/>
      <c r="U23" s="280">
        <f>N23+P23+R23+S23</f>
        <v>0</v>
      </c>
      <c r="V23" s="359">
        <v>70000</v>
      </c>
      <c r="W23" s="359"/>
      <c r="X23" s="359"/>
      <c r="Y23" s="359"/>
      <c r="Z23" s="359"/>
      <c r="AA23" s="359"/>
      <c r="AB23" s="359"/>
      <c r="AC23" s="280">
        <f>V23+W23+X23+Z23+AA23</f>
        <v>70000</v>
      </c>
      <c r="AD23" s="359">
        <f>AC23+U23+M23</f>
        <v>70000</v>
      </c>
      <c r="AE23" s="281" t="s">
        <v>1654</v>
      </c>
      <c r="AF23" s="282">
        <v>2019</v>
      </c>
      <c r="AG23" s="235" t="s">
        <v>1557</v>
      </c>
      <c r="AH23" s="504" t="s">
        <v>1844</v>
      </c>
      <c r="AI23" s="504"/>
    </row>
    <row r="24" spans="1:35" s="216" customFormat="1" ht="102.75" customHeight="1">
      <c r="A24" s="234">
        <v>37353</v>
      </c>
      <c r="B24" s="240" t="s">
        <v>1655</v>
      </c>
      <c r="C24" s="242" t="s">
        <v>1652</v>
      </c>
      <c r="D24" s="242" t="s">
        <v>38</v>
      </c>
      <c r="E24" s="279" t="s">
        <v>1653</v>
      </c>
      <c r="F24" s="238"/>
      <c r="G24" s="359"/>
      <c r="H24" s="359"/>
      <c r="I24" s="359"/>
      <c r="J24" s="359"/>
      <c r="K24" s="359"/>
      <c r="L24" s="359"/>
      <c r="M24" s="280">
        <f>F24+H24+J24+K24</f>
        <v>0</v>
      </c>
      <c r="N24" s="238"/>
      <c r="O24" s="359"/>
      <c r="P24" s="359"/>
      <c r="Q24" s="359"/>
      <c r="R24" s="359"/>
      <c r="S24" s="359"/>
      <c r="T24" s="359"/>
      <c r="U24" s="280">
        <f>N24+P24+R24+S24</f>
        <v>0</v>
      </c>
      <c r="V24" s="359">
        <v>100000</v>
      </c>
      <c r="W24" s="359"/>
      <c r="X24" s="359"/>
      <c r="Y24" s="359"/>
      <c r="Z24" s="359"/>
      <c r="AA24" s="359"/>
      <c r="AB24" s="359"/>
      <c r="AC24" s="280">
        <f>V24+W24+X24+Z24+AA24</f>
        <v>100000</v>
      </c>
      <c r="AD24" s="359">
        <f>AC24+U24+M24</f>
        <v>100000</v>
      </c>
      <c r="AE24" s="281" t="s">
        <v>1656</v>
      </c>
      <c r="AF24" s="282">
        <v>2019</v>
      </c>
      <c r="AG24" s="235" t="s">
        <v>1557</v>
      </c>
      <c r="AH24" s="504" t="s">
        <v>1842</v>
      </c>
      <c r="AI24" s="504" t="s">
        <v>2053</v>
      </c>
    </row>
    <row r="25" spans="1:35" ht="41.25" customHeight="1">
      <c r="A25" s="170"/>
      <c r="B25" s="171"/>
      <c r="C25" s="172"/>
      <c r="D25" s="172"/>
      <c r="E25" s="173"/>
      <c r="F25" s="174"/>
      <c r="G25" s="175"/>
      <c r="H25" s="175"/>
      <c r="I25" s="175"/>
      <c r="J25" s="175"/>
      <c r="K25" s="175"/>
      <c r="L25" s="175"/>
      <c r="M25" s="176"/>
      <c r="N25" s="174"/>
      <c r="O25" s="175"/>
      <c r="P25" s="175"/>
      <c r="Q25" s="175"/>
      <c r="R25" s="175"/>
      <c r="S25" s="175"/>
      <c r="T25" s="175"/>
      <c r="U25" s="176"/>
      <c r="V25" s="174"/>
      <c r="W25" s="175"/>
      <c r="X25" s="175"/>
      <c r="Y25" s="175"/>
      <c r="Z25" s="175"/>
      <c r="AA25" s="175"/>
      <c r="AB25" s="175"/>
      <c r="AC25" s="280">
        <f>V25+W25+X25+Z25+AA25</f>
        <v>0</v>
      </c>
      <c r="AD25" s="175"/>
      <c r="AE25" s="177"/>
      <c r="AF25" s="178"/>
      <c r="AG25" s="179"/>
      <c r="AH25" s="179"/>
      <c r="AI25" s="179"/>
    </row>
    <row r="26" spans="1:35" ht="41.25" customHeight="1">
      <c r="A26" s="187"/>
      <c r="B26" s="188"/>
      <c r="C26" s="189"/>
      <c r="D26" s="189"/>
      <c r="E26" s="189"/>
      <c r="F26" s="190"/>
      <c r="G26" s="191"/>
      <c r="H26" s="190"/>
      <c r="I26" s="190"/>
      <c r="J26" s="190"/>
      <c r="K26" s="190"/>
      <c r="L26" s="190"/>
      <c r="M26" s="190"/>
      <c r="N26" s="190"/>
      <c r="O26" s="191"/>
      <c r="P26" s="190"/>
      <c r="Q26" s="190"/>
      <c r="R26" s="190"/>
      <c r="S26" s="190"/>
      <c r="T26" s="190"/>
      <c r="U26" s="190"/>
      <c r="V26" s="190"/>
      <c r="W26" s="191"/>
      <c r="X26" s="190"/>
      <c r="Y26" s="190"/>
      <c r="Z26" s="190"/>
      <c r="AA26" s="190"/>
      <c r="AB26" s="190"/>
      <c r="AC26" s="190"/>
      <c r="AD26" s="190"/>
      <c r="AE26" s="192"/>
      <c r="AF26" s="193"/>
      <c r="AG26" s="194"/>
      <c r="AH26" s="194"/>
      <c r="AI26" s="194"/>
    </row>
    <row r="27" spans="1:35" ht="41.25" customHeight="1">
      <c r="A27" s="187"/>
      <c r="B27" s="188"/>
      <c r="C27" s="189"/>
      <c r="D27" s="189"/>
      <c r="E27" s="189"/>
      <c r="F27" s="190"/>
      <c r="G27" s="191"/>
      <c r="H27" s="190"/>
      <c r="I27" s="190"/>
      <c r="J27" s="190"/>
      <c r="K27" s="190"/>
      <c r="L27" s="190"/>
      <c r="M27" s="190"/>
      <c r="N27" s="190"/>
      <c r="O27" s="191"/>
      <c r="P27" s="190"/>
      <c r="Q27" s="190"/>
      <c r="R27" s="190"/>
      <c r="S27" s="190"/>
      <c r="T27" s="190"/>
      <c r="U27" s="190"/>
      <c r="V27" s="190"/>
      <c r="W27" s="191"/>
      <c r="X27" s="190"/>
      <c r="Y27" s="190"/>
      <c r="Z27" s="190"/>
      <c r="AA27" s="190"/>
      <c r="AB27" s="190"/>
      <c r="AC27" s="190"/>
      <c r="AD27" s="190"/>
      <c r="AE27" s="192"/>
      <c r="AF27" s="193"/>
      <c r="AG27" s="194"/>
      <c r="AH27" s="194"/>
      <c r="AI27" s="194"/>
    </row>
    <row r="28" ht="41.25" customHeight="1">
      <c r="B28" s="48">
        <f>COUNTA(B23:B25,B21:B21,B18:B18,B15:B16)</f>
        <v>4</v>
      </c>
    </row>
    <row r="33" spans="37:40" ht="41.25" customHeight="1">
      <c r="AK33" s="4" t="s">
        <v>78</v>
      </c>
      <c r="AL33" s="4" t="s">
        <v>79</v>
      </c>
      <c r="AM33" s="4" t="s">
        <v>80</v>
      </c>
      <c r="AN33" s="4" t="s">
        <v>81</v>
      </c>
    </row>
    <row r="34" spans="37:40" ht="41.25" customHeight="1">
      <c r="AK34" s="54" t="s">
        <v>1657</v>
      </c>
      <c r="AL34" s="54" t="s">
        <v>1658</v>
      </c>
      <c r="AM34" s="54" t="s">
        <v>1659</v>
      </c>
      <c r="AN34" s="94" t="s">
        <v>1652</v>
      </c>
    </row>
    <row r="35" spans="37:40" ht="41.25" customHeight="1">
      <c r="AK35" s="54" t="s">
        <v>1660</v>
      </c>
      <c r="AL35" s="54" t="s">
        <v>1661</v>
      </c>
      <c r="AM35" s="54" t="s">
        <v>1662</v>
      </c>
      <c r="AN35" s="4"/>
    </row>
    <row r="36" spans="37:41" ht="41.25" customHeight="1">
      <c r="AK36" s="55" t="s">
        <v>1663</v>
      </c>
      <c r="AL36" s="54" t="s">
        <v>1664</v>
      </c>
      <c r="AM36" s="54" t="s">
        <v>1665</v>
      </c>
      <c r="AN36" s="35"/>
      <c r="AO36" s="36"/>
    </row>
    <row r="37" spans="37:41" ht="41.25" customHeight="1">
      <c r="AK37" s="54" t="s">
        <v>1666</v>
      </c>
      <c r="AL37" s="54" t="s">
        <v>1667</v>
      </c>
      <c r="AM37" s="37"/>
      <c r="AN37" s="37"/>
      <c r="AO37" s="38"/>
    </row>
    <row r="38" spans="37:40" ht="41.25" customHeight="1">
      <c r="AK38" s="54" t="s">
        <v>1668</v>
      </c>
      <c r="AL38" s="4"/>
      <c r="AM38" s="4"/>
      <c r="AN38" s="4"/>
    </row>
    <row r="39" spans="37:40" ht="41.25" customHeight="1">
      <c r="AK39" s="54" t="s">
        <v>1669</v>
      </c>
      <c r="AL39" s="4"/>
      <c r="AM39" s="4"/>
      <c r="AN39" s="4"/>
    </row>
    <row r="40" spans="37:41" ht="41.25" customHeight="1">
      <c r="AK40" s="54" t="s">
        <v>1670</v>
      </c>
      <c r="AL40" s="35"/>
      <c r="AM40" s="35"/>
      <c r="AN40" s="35"/>
      <c r="AO40" s="36"/>
    </row>
    <row r="41" spans="37:41" ht="41.25" customHeight="1">
      <c r="AK41" s="54" t="s">
        <v>1642</v>
      </c>
      <c r="AL41" s="37"/>
      <c r="AM41" s="37"/>
      <c r="AN41" s="37"/>
      <c r="AO41" s="38"/>
    </row>
    <row r="42" spans="37:40" ht="41.25" customHeight="1">
      <c r="AK42" s="54" t="s">
        <v>1671</v>
      </c>
      <c r="AL42" s="4"/>
      <c r="AM42" s="4"/>
      <c r="AN42" s="4"/>
    </row>
  </sheetData>
  <sheetProtection/>
  <mergeCells count="50">
    <mergeCell ref="A1:AH1"/>
    <mergeCell ref="A2:AH2"/>
    <mergeCell ref="A3:AH3"/>
    <mergeCell ref="A4:AH4"/>
    <mergeCell ref="A5:AH5"/>
    <mergeCell ref="AH8:AH11"/>
    <mergeCell ref="V9:AC9"/>
    <mergeCell ref="V10:V11"/>
    <mergeCell ref="A6:AI6"/>
    <mergeCell ref="A7:AE7"/>
    <mergeCell ref="A8:A11"/>
    <mergeCell ref="B8:B11"/>
    <mergeCell ref="C8:C11"/>
    <mergeCell ref="X10:X11"/>
    <mergeCell ref="AF8:AF11"/>
    <mergeCell ref="Z10:Z11"/>
    <mergeCell ref="W10:W11"/>
    <mergeCell ref="AB10:AB11"/>
    <mergeCell ref="Y10:Y11"/>
    <mergeCell ref="V8:AC8"/>
    <mergeCell ref="L10:L11"/>
    <mergeCell ref="D8:D11"/>
    <mergeCell ref="R10:R11"/>
    <mergeCell ref="AG8:AG11"/>
    <mergeCell ref="I10:I11"/>
    <mergeCell ref="J10:J11"/>
    <mergeCell ref="F8:M8"/>
    <mergeCell ref="AD8:AD11"/>
    <mergeCell ref="AE8:AE11"/>
    <mergeCell ref="K10:K11"/>
    <mergeCell ref="P10:P11"/>
    <mergeCell ref="AA10:AA11"/>
    <mergeCell ref="A19:AI19"/>
    <mergeCell ref="A13:B13"/>
    <mergeCell ref="N8:U8"/>
    <mergeCell ref="N9:U9"/>
    <mergeCell ref="N10:N11"/>
    <mergeCell ref="AC10:AC11"/>
    <mergeCell ref="T10:T11"/>
    <mergeCell ref="E8:E11"/>
    <mergeCell ref="Q10:Q11"/>
    <mergeCell ref="M10:M11"/>
    <mergeCell ref="S10:S11"/>
    <mergeCell ref="AI8:AI11"/>
    <mergeCell ref="F9:M9"/>
    <mergeCell ref="F10:F11"/>
    <mergeCell ref="G10:G11"/>
    <mergeCell ref="H10:H11"/>
    <mergeCell ref="U10:U11"/>
    <mergeCell ref="O10:O11"/>
  </mergeCells>
  <dataValidations count="6">
    <dataValidation type="list" allowBlank="1" showInputMessage="1" showErrorMessage="1" sqref="C23:C25">
      <formula1>$AN$34</formula1>
    </dataValidation>
    <dataValidation type="list" allowBlank="1" showInputMessage="1" showErrorMessage="1" sqref="C21">
      <formula1>$AM$34:$AM$36</formula1>
    </dataValidation>
    <dataValidation type="list" allowBlank="1" showInputMessage="1" showErrorMessage="1" sqref="C15:C16">
      <formula1>$AK$34:$AK$42</formula1>
    </dataValidation>
    <dataValidation type="list" allowBlank="1" showInputMessage="1" showErrorMessage="1" sqref="D21 D23:D25 D15:D16">
      <formula1>$AJ$3:$AJ$5</formula1>
    </dataValidation>
    <dataValidation type="list" allowBlank="1" showInputMessage="1" showErrorMessage="1" sqref="C18">
      <formula1>$W$153:$W$162</formula1>
    </dataValidation>
    <dataValidation type="list" allowBlank="1" showInputMessage="1" showErrorMessage="1" sqref="D18">
      <formula1>7_prioritate!#REF!</formula1>
    </dataValidation>
  </dataValidations>
  <printOptions/>
  <pageMargins left="0.7" right="0.7" top="0.75" bottom="0.75" header="0.3" footer="0.3"/>
  <pageSetup fitToHeight="0" fitToWidth="1" horizontalDpi="600" verticalDpi="600" orientation="landscape" paperSize="8" scale="26" r:id="rId1"/>
</worksheet>
</file>

<file path=xl/worksheets/sheet8.xml><?xml version="1.0" encoding="utf-8"?>
<worksheet xmlns="http://schemas.openxmlformats.org/spreadsheetml/2006/main" xmlns:r="http://schemas.openxmlformats.org/officeDocument/2006/relationships">
  <dimension ref="A1:AW22"/>
  <sheetViews>
    <sheetView zoomScale="55" zoomScaleNormal="55" zoomScalePageLayoutView="0" workbookViewId="0" topLeftCell="A1">
      <selection activeCell="AE127" sqref="AE127"/>
    </sheetView>
  </sheetViews>
  <sheetFormatPr defaultColWidth="9.140625" defaultRowHeight="15"/>
  <cols>
    <col min="1" max="1" width="6.140625" style="93" customWidth="1"/>
    <col min="2" max="2" width="42.421875" style="48" customWidth="1"/>
    <col min="3" max="3" width="17.7109375" style="49" customWidth="1"/>
    <col min="4" max="4" width="11.28125" style="50" customWidth="1"/>
    <col min="5" max="8" width="11.28125" style="49" customWidth="1"/>
    <col min="9" max="9" width="17.7109375" style="49" customWidth="1"/>
    <col min="10" max="10" width="11.28125" style="50" customWidth="1"/>
    <col min="11" max="14" width="11.28125" style="49" customWidth="1"/>
    <col min="15" max="15" width="17.7109375" style="49" customWidth="1"/>
    <col min="16" max="16" width="11.28125" style="50" customWidth="1"/>
    <col min="17" max="20" width="11.28125" style="49" customWidth="1"/>
    <col min="21" max="21" width="15.421875" style="49" customWidth="1"/>
    <col min="22" max="22" width="47.421875" style="53" customWidth="1"/>
    <col min="23" max="16384" width="9.140625" style="5" customWidth="1"/>
  </cols>
  <sheetData>
    <row r="1" spans="1:21" s="2" customFormat="1" ht="18.75">
      <c r="A1" s="636"/>
      <c r="B1" s="537"/>
      <c r="C1" s="537"/>
      <c r="D1" s="537"/>
      <c r="E1" s="537"/>
      <c r="F1" s="537"/>
      <c r="G1" s="537"/>
      <c r="H1" s="537"/>
      <c r="I1" s="537"/>
      <c r="J1" s="537"/>
      <c r="K1" s="537"/>
      <c r="L1" s="537"/>
      <c r="M1" s="537"/>
      <c r="N1" s="537"/>
      <c r="O1" s="537"/>
      <c r="P1" s="537"/>
      <c r="Q1" s="537"/>
      <c r="R1" s="537"/>
      <c r="S1" s="537"/>
      <c r="T1" s="537"/>
      <c r="U1" s="537"/>
    </row>
    <row r="2" spans="1:21" s="2" customFormat="1" ht="18.75">
      <c r="A2" s="715"/>
      <c r="B2" s="716"/>
      <c r="C2" s="716"/>
      <c r="D2" s="716"/>
      <c r="E2" s="716"/>
      <c r="F2" s="716"/>
      <c r="G2" s="716"/>
      <c r="H2" s="716"/>
      <c r="I2" s="716"/>
      <c r="J2" s="716"/>
      <c r="K2" s="716"/>
      <c r="L2" s="716"/>
      <c r="M2" s="716"/>
      <c r="N2" s="716"/>
      <c r="O2" s="716"/>
      <c r="P2" s="716"/>
      <c r="Q2" s="716"/>
      <c r="R2" s="716"/>
      <c r="S2" s="716"/>
      <c r="T2" s="716"/>
      <c r="U2" s="716"/>
    </row>
    <row r="3" spans="1:21" s="2" customFormat="1" ht="18.75">
      <c r="A3" s="715"/>
      <c r="B3" s="716"/>
      <c r="C3" s="716"/>
      <c r="D3" s="716"/>
      <c r="E3" s="716"/>
      <c r="F3" s="716"/>
      <c r="G3" s="716"/>
      <c r="H3" s="716"/>
      <c r="I3" s="716"/>
      <c r="J3" s="716"/>
      <c r="K3" s="716"/>
      <c r="L3" s="716"/>
      <c r="M3" s="716"/>
      <c r="N3" s="716"/>
      <c r="O3" s="716"/>
      <c r="P3" s="716"/>
      <c r="Q3" s="716"/>
      <c r="R3" s="716"/>
      <c r="S3" s="716"/>
      <c r="T3" s="716"/>
      <c r="U3" s="716"/>
    </row>
    <row r="4" spans="1:21" ht="15">
      <c r="A4" s="663"/>
      <c r="B4" s="664"/>
      <c r="C4" s="664"/>
      <c r="D4" s="664"/>
      <c r="E4" s="664"/>
      <c r="F4" s="664"/>
      <c r="G4" s="664"/>
      <c r="H4" s="664"/>
      <c r="I4" s="664"/>
      <c r="J4" s="664"/>
      <c r="K4" s="664"/>
      <c r="L4" s="664"/>
      <c r="M4" s="664"/>
      <c r="N4" s="664"/>
      <c r="O4" s="664"/>
      <c r="P4" s="664"/>
      <c r="Q4" s="664"/>
      <c r="R4" s="664"/>
      <c r="S4" s="664"/>
      <c r="T4" s="664"/>
      <c r="U4" s="664"/>
    </row>
    <row r="5" spans="1:21" ht="15">
      <c r="A5" s="717"/>
      <c r="B5" s="718"/>
      <c r="C5" s="718"/>
      <c r="D5" s="718"/>
      <c r="E5" s="718"/>
      <c r="F5" s="718"/>
      <c r="G5" s="718"/>
      <c r="H5" s="718"/>
      <c r="I5" s="718"/>
      <c r="J5" s="718"/>
      <c r="K5" s="718"/>
      <c r="L5" s="718"/>
      <c r="M5" s="718"/>
      <c r="N5" s="718"/>
      <c r="O5" s="718"/>
      <c r="P5" s="718"/>
      <c r="Q5" s="718"/>
      <c r="R5" s="718"/>
      <c r="S5" s="718"/>
      <c r="T5" s="718"/>
      <c r="U5" s="718"/>
    </row>
    <row r="6" spans="1:21" ht="18">
      <c r="A6" s="708" t="s">
        <v>1</v>
      </c>
      <c r="B6" s="709"/>
      <c r="C6" s="709"/>
      <c r="D6" s="709"/>
      <c r="E6" s="709"/>
      <c r="F6" s="709"/>
      <c r="G6" s="709"/>
      <c r="H6" s="709"/>
      <c r="I6" s="709"/>
      <c r="J6" s="709"/>
      <c r="K6" s="709"/>
      <c r="L6" s="709"/>
      <c r="M6" s="709"/>
      <c r="N6" s="709"/>
      <c r="O6" s="709"/>
      <c r="P6" s="709"/>
      <c r="Q6" s="709"/>
      <c r="R6" s="709"/>
      <c r="S6" s="709"/>
      <c r="T6" s="709"/>
      <c r="U6" s="709"/>
    </row>
    <row r="7" spans="1:21" ht="18">
      <c r="A7" s="708" t="s">
        <v>1672</v>
      </c>
      <c r="B7" s="709"/>
      <c r="C7" s="709"/>
      <c r="D7" s="709"/>
      <c r="E7" s="709"/>
      <c r="F7" s="709"/>
      <c r="G7" s="709"/>
      <c r="H7" s="709"/>
      <c r="I7" s="709"/>
      <c r="J7" s="709"/>
      <c r="K7" s="709"/>
      <c r="L7" s="709"/>
      <c r="M7" s="709"/>
      <c r="N7" s="709"/>
      <c r="O7" s="709"/>
      <c r="P7" s="709"/>
      <c r="Q7" s="709"/>
      <c r="R7" s="709"/>
      <c r="S7" s="709"/>
      <c r="T7" s="709"/>
      <c r="U7" s="709"/>
    </row>
    <row r="8" spans="1:21" ht="12.75">
      <c r="A8" s="659" t="s">
        <v>3</v>
      </c>
      <c r="B8" s="660" t="s">
        <v>1673</v>
      </c>
      <c r="C8" s="690">
        <v>2018</v>
      </c>
      <c r="D8" s="691"/>
      <c r="E8" s="691"/>
      <c r="F8" s="691"/>
      <c r="G8" s="691"/>
      <c r="H8" s="692"/>
      <c r="I8" s="690">
        <v>2019</v>
      </c>
      <c r="J8" s="691"/>
      <c r="K8" s="691"/>
      <c r="L8" s="691"/>
      <c r="M8" s="691"/>
      <c r="N8" s="692"/>
      <c r="O8" s="690">
        <v>2020</v>
      </c>
      <c r="P8" s="691"/>
      <c r="Q8" s="691"/>
      <c r="R8" s="691"/>
      <c r="S8" s="691"/>
      <c r="T8" s="692"/>
      <c r="U8" s="634" t="s">
        <v>1674</v>
      </c>
    </row>
    <row r="9" spans="1:21" ht="12.75">
      <c r="A9" s="659"/>
      <c r="B9" s="660"/>
      <c r="C9" s="693" t="s">
        <v>14</v>
      </c>
      <c r="D9" s="694"/>
      <c r="E9" s="694"/>
      <c r="F9" s="694"/>
      <c r="G9" s="694"/>
      <c r="H9" s="695"/>
      <c r="I9" s="693" t="s">
        <v>14</v>
      </c>
      <c r="J9" s="694"/>
      <c r="K9" s="694"/>
      <c r="L9" s="694"/>
      <c r="M9" s="694"/>
      <c r="N9" s="695"/>
      <c r="O9" s="693" t="s">
        <v>14</v>
      </c>
      <c r="P9" s="694"/>
      <c r="Q9" s="694"/>
      <c r="R9" s="694"/>
      <c r="S9" s="694"/>
      <c r="T9" s="695"/>
      <c r="U9" s="634"/>
    </row>
    <row r="10" spans="1:21" ht="12.75">
      <c r="A10" s="659"/>
      <c r="B10" s="660"/>
      <c r="C10" s="710" t="s">
        <v>658</v>
      </c>
      <c r="D10" s="712" t="s">
        <v>659</v>
      </c>
      <c r="E10" s="509" t="s">
        <v>660</v>
      </c>
      <c r="F10" s="509" t="s">
        <v>661</v>
      </c>
      <c r="G10" s="509" t="s">
        <v>662</v>
      </c>
      <c r="H10" s="519" t="s">
        <v>22</v>
      </c>
      <c r="I10" s="710" t="s">
        <v>658</v>
      </c>
      <c r="J10" s="712" t="s">
        <v>659</v>
      </c>
      <c r="K10" s="509" t="s">
        <v>660</v>
      </c>
      <c r="L10" s="509" t="s">
        <v>661</v>
      </c>
      <c r="M10" s="509" t="s">
        <v>662</v>
      </c>
      <c r="N10" s="519" t="s">
        <v>22</v>
      </c>
      <c r="O10" s="710" t="s">
        <v>658</v>
      </c>
      <c r="P10" s="712" t="s">
        <v>659</v>
      </c>
      <c r="Q10" s="509" t="s">
        <v>660</v>
      </c>
      <c r="R10" s="509" t="s">
        <v>661</v>
      </c>
      <c r="S10" s="509" t="s">
        <v>662</v>
      </c>
      <c r="T10" s="519" t="s">
        <v>22</v>
      </c>
      <c r="U10" s="634"/>
    </row>
    <row r="11" spans="1:21" ht="45" customHeight="1">
      <c r="A11" s="659"/>
      <c r="B11" s="660"/>
      <c r="C11" s="711"/>
      <c r="D11" s="713"/>
      <c r="E11" s="510"/>
      <c r="F11" s="510"/>
      <c r="G11" s="510"/>
      <c r="H11" s="714"/>
      <c r="I11" s="711"/>
      <c r="J11" s="713"/>
      <c r="K11" s="510"/>
      <c r="L11" s="510"/>
      <c r="M11" s="510"/>
      <c r="N11" s="714"/>
      <c r="O11" s="711"/>
      <c r="P11" s="713"/>
      <c r="Q11" s="510"/>
      <c r="R11" s="510"/>
      <c r="S11" s="510"/>
      <c r="T11" s="714"/>
      <c r="U11" s="634"/>
    </row>
    <row r="12" spans="1:49" s="14" customFormat="1" ht="12.75">
      <c r="A12" s="620" t="s">
        <v>1675</v>
      </c>
      <c r="B12" s="620"/>
      <c r="C12" s="63">
        <f aca="true" t="shared" si="0" ref="C12:U12">(SUM(C13:C19))</f>
        <v>14156237.23</v>
      </c>
      <c r="D12" s="63">
        <f t="shared" si="0"/>
        <v>7876283.169999999</v>
      </c>
      <c r="E12" s="63">
        <f t="shared" si="0"/>
        <v>3143857.5300000003</v>
      </c>
      <c r="F12" s="63">
        <f t="shared" si="0"/>
        <v>1459347.27</v>
      </c>
      <c r="G12" s="63">
        <f t="shared" si="0"/>
        <v>0</v>
      </c>
      <c r="H12" s="63">
        <f t="shared" si="0"/>
        <v>26925725.200000003</v>
      </c>
      <c r="I12" s="63">
        <f t="shared" si="0"/>
        <v>13051825.19</v>
      </c>
      <c r="J12" s="63">
        <f t="shared" si="0"/>
        <v>8055958.3</v>
      </c>
      <c r="K12" s="63">
        <f t="shared" si="0"/>
        <v>2730830.85</v>
      </c>
      <c r="L12" s="63">
        <f t="shared" si="0"/>
        <v>117572</v>
      </c>
      <c r="M12" s="63">
        <f t="shared" si="0"/>
        <v>0</v>
      </c>
      <c r="N12" s="63">
        <f t="shared" si="0"/>
        <v>25989277.660000004</v>
      </c>
      <c r="O12" s="63">
        <f t="shared" si="0"/>
        <v>30789536.879999995</v>
      </c>
      <c r="P12" s="63">
        <f t="shared" si="0"/>
        <v>15482508.649999999</v>
      </c>
      <c r="Q12" s="63">
        <f t="shared" si="0"/>
        <v>8127391.630000001</v>
      </c>
      <c r="R12" s="63">
        <f t="shared" si="0"/>
        <v>2736235.79</v>
      </c>
      <c r="S12" s="63">
        <f t="shared" si="0"/>
        <v>500000</v>
      </c>
      <c r="T12" s="63">
        <f t="shared" si="0"/>
        <v>58648347.95</v>
      </c>
      <c r="U12" s="63">
        <f t="shared" si="0"/>
        <v>111563350.80999999</v>
      </c>
      <c r="V12" s="53"/>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row>
    <row r="13" spans="1:49" s="14" customFormat="1" ht="25.5">
      <c r="A13" s="86">
        <v>1</v>
      </c>
      <c r="B13" s="69" t="str">
        <f>'[1]1_prioritate'!A4:A4</f>
        <v>1. ilgtermiņa prioritāte - VESELĪGA UN SOCIĀLI ATBALSTĪTA SABIEDRĪBA</v>
      </c>
      <c r="C13" s="72">
        <f>1_prioritate!F9</f>
        <v>1691242.87</v>
      </c>
      <c r="D13" s="72">
        <f>1_prioritate!G9</f>
        <v>1797212.87</v>
      </c>
      <c r="E13" s="72">
        <f>1_prioritate!H9</f>
        <v>115860</v>
      </c>
      <c r="F13" s="72">
        <f>1_prioritate!J9</f>
        <v>0</v>
      </c>
      <c r="G13" s="72">
        <f>1_prioritate!L9</f>
        <v>0</v>
      </c>
      <c r="H13" s="72">
        <f>1_prioritate!M9</f>
        <v>3604315.74</v>
      </c>
      <c r="I13" s="72">
        <f>1_prioritate!N9</f>
        <v>298973</v>
      </c>
      <c r="J13" s="72">
        <f>1_prioritate!O9</f>
        <v>2513749</v>
      </c>
      <c r="K13" s="72">
        <f>1_prioritate!P9</f>
        <v>173790</v>
      </c>
      <c r="L13" s="72">
        <f>1_prioritate!R9</f>
        <v>0</v>
      </c>
      <c r="M13" s="72">
        <f>1_prioritate!S9</f>
        <v>0</v>
      </c>
      <c r="N13" s="72">
        <f>1_prioritate!U9</f>
        <v>2986512</v>
      </c>
      <c r="O13" s="72">
        <f>1_prioritate!V9</f>
        <v>149988</v>
      </c>
      <c r="P13" s="72">
        <f>1_prioritate!W9</f>
        <v>62900</v>
      </c>
      <c r="Q13" s="72">
        <f>1_prioritate!X9</f>
        <v>58932</v>
      </c>
      <c r="R13" s="72">
        <f>1_prioritate!Z9</f>
        <v>0</v>
      </c>
      <c r="S13" s="72">
        <f>1_prioritate!AA9</f>
        <v>0</v>
      </c>
      <c r="T13" s="72">
        <f>1_prioritate!AC9</f>
        <v>271820</v>
      </c>
      <c r="U13" s="72">
        <f>H13+N13+T13</f>
        <v>6862647.74</v>
      </c>
      <c r="V13" s="53"/>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row>
    <row r="14" spans="1:49" s="14" customFormat="1" ht="25.5">
      <c r="A14" s="86">
        <v>2</v>
      </c>
      <c r="B14" s="69" t="str">
        <f>'[1]2_prioritate'!A7:A7</f>
        <v>2. ilgtermiņa prioritāte - DAUDZVEIDĪGA UN INOVATĪVA EKONOMIKA</v>
      </c>
      <c r="C14" s="72">
        <f>2_prioritate!F12</f>
        <v>60286</v>
      </c>
      <c r="D14" s="72">
        <f>2_prioritate!G12</f>
        <v>0</v>
      </c>
      <c r="E14" s="72">
        <f>2_prioritate!H12</f>
        <v>9800</v>
      </c>
      <c r="F14" s="72">
        <f>2_prioritate!J12</f>
        <v>0</v>
      </c>
      <c r="G14" s="72">
        <f>2_prioritate!L12</f>
        <v>0</v>
      </c>
      <c r="H14" s="72">
        <f>2_prioritate!M12</f>
        <v>70086</v>
      </c>
      <c r="I14" s="72">
        <f>2_prioritate!N12</f>
        <v>10085.35</v>
      </c>
      <c r="J14" s="72">
        <f>2_prioritate!O12</f>
        <v>523785</v>
      </c>
      <c r="K14" s="72">
        <f>2_prioritate!P12</f>
        <v>1594289.21</v>
      </c>
      <c r="L14" s="72">
        <f>2_prioritate!R12</f>
        <v>0</v>
      </c>
      <c r="M14" s="72">
        <f>2_prioritate!S12</f>
        <v>0</v>
      </c>
      <c r="N14" s="72">
        <f>2_prioritate!U12</f>
        <v>2128159.56</v>
      </c>
      <c r="O14" s="72">
        <f>2_prioritate!V12</f>
        <v>1067666.15</v>
      </c>
      <c r="P14" s="72">
        <f>2_prioritate!W12</f>
        <v>3225402.23</v>
      </c>
      <c r="Q14" s="72">
        <f>2_prioritate!X12</f>
        <v>2743991.22</v>
      </c>
      <c r="R14" s="72">
        <f>2_prioritate!Z12</f>
        <v>3800.79</v>
      </c>
      <c r="S14" s="72">
        <f>2_prioritate!AA12</f>
        <v>0</v>
      </c>
      <c r="T14" s="72">
        <f>2_prioritate!AC12</f>
        <v>7040860.39</v>
      </c>
      <c r="U14" s="72">
        <f aca="true" t="shared" si="1" ref="U14:U19">H14+N14+T14</f>
        <v>9239105.95</v>
      </c>
      <c r="V14" s="53"/>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row>
    <row r="15" spans="1:49" s="14" customFormat="1" ht="25.5">
      <c r="A15" s="86">
        <v>3</v>
      </c>
      <c r="B15" s="69" t="str">
        <f>'[1]3_prioritate'!A7:A7</f>
        <v>3. ilgtermiņa prioritāte - VIDI SAUDZĒJOŠA INFRASTRUKTŪRA</v>
      </c>
      <c r="C15" s="72">
        <f>3_prioritate!F13</f>
        <v>9495051.81</v>
      </c>
      <c r="D15" s="72">
        <f>3_prioritate!G13</f>
        <v>5682405.659999999</v>
      </c>
      <c r="E15" s="72">
        <f>3_prioritate!H13</f>
        <v>2416748.0300000003</v>
      </c>
      <c r="F15" s="72">
        <f>3_prioritate!J13</f>
        <v>1206297.77</v>
      </c>
      <c r="G15" s="72">
        <f>3_prioritate!L13</f>
        <v>0</v>
      </c>
      <c r="H15" s="72">
        <f>3_prioritate!M13</f>
        <v>19090503.270000003</v>
      </c>
      <c r="I15" s="72">
        <f>3_prioritate!N13</f>
        <v>5060510.92</v>
      </c>
      <c r="J15" s="72">
        <f>3_prioritate!O13</f>
        <v>5012927.3</v>
      </c>
      <c r="K15" s="72">
        <f>3_prioritate!P13</f>
        <v>925855.14</v>
      </c>
      <c r="L15" s="72">
        <f>3_prioritate!R13</f>
        <v>38500</v>
      </c>
      <c r="M15" s="72">
        <f>3_prioritate!S13</f>
        <v>0</v>
      </c>
      <c r="N15" s="72">
        <f>3_prioritate!U13</f>
        <v>11050512.360000001</v>
      </c>
      <c r="O15" s="72">
        <f>3_prioritate!V13</f>
        <v>18429865.729999997</v>
      </c>
      <c r="P15" s="72">
        <f>3_prioritate!W13</f>
        <v>6080569.62</v>
      </c>
      <c r="Q15" s="72">
        <f>3_prioritate!X13</f>
        <v>2425836.41</v>
      </c>
      <c r="R15" s="72">
        <f>3_prioritate!Z13</f>
        <v>32435</v>
      </c>
      <c r="S15" s="72">
        <f>3_prioritate!AA13</f>
        <v>0</v>
      </c>
      <c r="T15" s="72">
        <f>3_prioritate!AC13</f>
        <v>26968706.759999998</v>
      </c>
      <c r="U15" s="72">
        <f t="shared" si="1"/>
        <v>57109722.39</v>
      </c>
      <c r="V15" s="53"/>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row>
    <row r="16" spans="1:49" s="14" customFormat="1" ht="25.5">
      <c r="A16" s="86">
        <v>4</v>
      </c>
      <c r="B16" s="69" t="str">
        <f>'[1]4_prioritate'!A7:A7</f>
        <v>4. ilgtermiņa prioritāte - KONKURĒTSPĒJĪGA IZGLĪTĪBA UN SPORTS</v>
      </c>
      <c r="C16" s="72">
        <f>4_prioritate!F13</f>
        <v>897048.9</v>
      </c>
      <c r="D16" s="72">
        <f>4_prioritate!G13</f>
        <v>0</v>
      </c>
      <c r="E16" s="72">
        <f>4_prioritate!H13</f>
        <v>594449.5</v>
      </c>
      <c r="F16" s="72">
        <f>4_prioritate!J13</f>
        <v>248270</v>
      </c>
      <c r="G16" s="72">
        <f>4_prioritate!L13</f>
        <v>0</v>
      </c>
      <c r="H16" s="72">
        <f>4_prioritate!M13</f>
        <v>1739768.4</v>
      </c>
      <c r="I16" s="72">
        <f>4_prioritate!N13</f>
        <v>5011578.6</v>
      </c>
      <c r="J16" s="72">
        <f>4_prioritate!O13</f>
        <v>0</v>
      </c>
      <c r="K16" s="72">
        <f>4_prioritate!P13</f>
        <v>10950.5</v>
      </c>
      <c r="L16" s="72">
        <f>4_prioritate!R13</f>
        <v>0</v>
      </c>
      <c r="M16" s="72">
        <f>4_prioritate!S13</f>
        <v>0</v>
      </c>
      <c r="N16" s="72">
        <f>4_prioritate!U13</f>
        <v>5048529.1</v>
      </c>
      <c r="O16" s="72">
        <f>4_prioritate!V13</f>
        <v>5400246.3</v>
      </c>
      <c r="P16" s="72">
        <f>4_prioritate!W13</f>
        <v>2489868.8</v>
      </c>
      <c r="Q16" s="72">
        <f>4_prioritate!X13</f>
        <v>389632</v>
      </c>
      <c r="R16" s="72">
        <f>4_prioritate!Z13</f>
        <v>0</v>
      </c>
      <c r="S16" s="72">
        <f>4_prioritate!AA13</f>
        <v>0</v>
      </c>
      <c r="T16" s="72">
        <f>4_prioritate!AC13</f>
        <v>9292422.1</v>
      </c>
      <c r="U16" s="72">
        <f t="shared" si="1"/>
        <v>16080719.6</v>
      </c>
      <c r="V16" s="53"/>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row>
    <row r="17" spans="1:49" s="14" customFormat="1" ht="25.5">
      <c r="A17" s="86">
        <v>5</v>
      </c>
      <c r="B17" s="69" t="str">
        <f>'[1]5_prioritate'!A7:A7</f>
        <v>5. ilgtermiņa prioritāte - KVALITATĪVA UN PIEEJAMA KULTŪRVIDE</v>
      </c>
      <c r="C17" s="72">
        <f>5_prioritate!F13</f>
        <v>2011607.65</v>
      </c>
      <c r="D17" s="72">
        <f>5_prioritate!G13</f>
        <v>396664.64</v>
      </c>
      <c r="E17" s="72">
        <f>5_prioritate!H13</f>
        <v>7000</v>
      </c>
      <c r="F17" s="72">
        <f>5_prioritate!J13</f>
        <v>0</v>
      </c>
      <c r="G17" s="72">
        <f>5_prioritate!L13</f>
        <v>0</v>
      </c>
      <c r="H17" s="72">
        <f>5_prioritate!M13</f>
        <v>2415272.29</v>
      </c>
      <c r="I17" s="72">
        <f>5_prioritate!N13</f>
        <v>2356339.3200000003</v>
      </c>
      <c r="J17" s="72">
        <f>5_prioritate!O13</f>
        <v>5497</v>
      </c>
      <c r="K17" s="72">
        <f>5_prioritate!P13</f>
        <v>25946</v>
      </c>
      <c r="L17" s="72">
        <f>5_prioritate!R13</f>
        <v>0</v>
      </c>
      <c r="M17" s="72">
        <f>5_prioritate!S13</f>
        <v>0</v>
      </c>
      <c r="N17" s="72">
        <f>5_prioritate!U13</f>
        <v>2387782.3200000003</v>
      </c>
      <c r="O17" s="72">
        <f>5_prioritate!V13</f>
        <v>5269289</v>
      </c>
      <c r="P17" s="72">
        <f>5_prioritate!W13</f>
        <v>3436268</v>
      </c>
      <c r="Q17" s="72">
        <f>5_prioritate!X13</f>
        <v>2509000</v>
      </c>
      <c r="R17" s="72">
        <f>5_prioritate!Z13</f>
        <v>2700000</v>
      </c>
      <c r="S17" s="72">
        <f>5_prioritate!AA13</f>
        <v>0</v>
      </c>
      <c r="T17" s="72">
        <f>5_prioritate!AC13</f>
        <v>13914557</v>
      </c>
      <c r="U17" s="72">
        <f t="shared" si="1"/>
        <v>18717611.61</v>
      </c>
      <c r="V17" s="53"/>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row>
    <row r="18" spans="1:49" s="14" customFormat="1" ht="25.5">
      <c r="A18" s="86">
        <v>6</v>
      </c>
      <c r="B18" s="69" t="str">
        <f>'[1]6_prioritate'!A7:A7</f>
        <v>6. ilgtermiņa prioritāte - ATBILDĪGA DABAS APSAIMNIEKOŠANA</v>
      </c>
      <c r="C18" s="72">
        <f>6_prioritate!F13</f>
        <v>0</v>
      </c>
      <c r="D18" s="72">
        <f>6_prioritate!G13</f>
        <v>0</v>
      </c>
      <c r="E18" s="72">
        <f>6_prioritate!H13</f>
        <v>0</v>
      </c>
      <c r="F18" s="72">
        <f>6_prioritate!J13</f>
        <v>4779.5</v>
      </c>
      <c r="G18" s="72">
        <f>6_prioritate!L13</f>
        <v>0</v>
      </c>
      <c r="H18" s="72">
        <f>6_prioritate!M13</f>
        <v>4779.5</v>
      </c>
      <c r="I18" s="72">
        <f>6_prioritate!N13</f>
        <v>314338</v>
      </c>
      <c r="J18" s="72">
        <f>6_prioritate!O13</f>
        <v>0</v>
      </c>
      <c r="K18" s="72">
        <f>6_prioritate!P13</f>
        <v>0</v>
      </c>
      <c r="L18" s="72">
        <f>6_prioritate!R13</f>
        <v>79072</v>
      </c>
      <c r="M18" s="72">
        <f>6_prioritate!S13</f>
        <v>0</v>
      </c>
      <c r="N18" s="72">
        <f>5_prioritate!U13</f>
        <v>2387782.3200000003</v>
      </c>
      <c r="O18" s="72">
        <f>6_prioritate!V13</f>
        <v>239981.7</v>
      </c>
      <c r="P18" s="72">
        <f>6_prioritate!W13</f>
        <v>0</v>
      </c>
      <c r="Q18" s="72">
        <f>6_prioritate!X13</f>
        <v>0</v>
      </c>
      <c r="R18" s="72">
        <f>6_prioritate!Z13</f>
        <v>0</v>
      </c>
      <c r="S18" s="72">
        <f>6_prioritate!AA13</f>
        <v>500000</v>
      </c>
      <c r="T18" s="72">
        <f>6_prioritate!AC13</f>
        <v>739981.7</v>
      </c>
      <c r="U18" s="72">
        <f t="shared" si="1"/>
        <v>3132543.5200000005</v>
      </c>
      <c r="V18" s="53"/>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row>
    <row r="19" spans="1:49" s="14" customFormat="1" ht="25.5">
      <c r="A19" s="86">
        <v>7</v>
      </c>
      <c r="B19" s="69" t="str">
        <f>'[1]7_prioritate'!A7:A7</f>
        <v>7. ilgtermiņa prioritāte -  EFEKTĪVA UN MODERNA PĀRVALDE  </v>
      </c>
      <c r="C19" s="72">
        <f>7_prioritate!F13</f>
        <v>1000</v>
      </c>
      <c r="D19" s="72">
        <f>7_prioritate!G13</f>
        <v>0</v>
      </c>
      <c r="E19" s="72">
        <f>7_prioritate!H13</f>
        <v>0</v>
      </c>
      <c r="F19" s="72">
        <f>7_prioritate!J13</f>
        <v>0</v>
      </c>
      <c r="G19" s="72">
        <f>7_prioritate!L13</f>
        <v>0</v>
      </c>
      <c r="H19" s="72">
        <f>7_prioritate!M13</f>
        <v>1000</v>
      </c>
      <c r="I19" s="72">
        <f>7_prioritate!N13</f>
        <v>0</v>
      </c>
      <c r="J19" s="72">
        <f>7_prioritate!O13</f>
        <v>0</v>
      </c>
      <c r="K19" s="72">
        <f>7_prioritate!P13</f>
        <v>0</v>
      </c>
      <c r="L19" s="72">
        <f>7_prioritate!R13</f>
        <v>0</v>
      </c>
      <c r="M19" s="72">
        <f>7_prioritate!S13</f>
        <v>0</v>
      </c>
      <c r="N19" s="72">
        <f>7_prioritate!U13</f>
        <v>0</v>
      </c>
      <c r="O19" s="72">
        <f>7_prioritate!V13</f>
        <v>232500</v>
      </c>
      <c r="P19" s="72">
        <f>7_prioritate!W13</f>
        <v>187500</v>
      </c>
      <c r="Q19" s="72">
        <f>7_prioritate!X13</f>
        <v>0</v>
      </c>
      <c r="R19" s="72">
        <f>7_prioritate!Z13</f>
        <v>0</v>
      </c>
      <c r="S19" s="72">
        <f>7_prioritate!AA13</f>
        <v>0</v>
      </c>
      <c r="T19" s="72">
        <f>7_prioritate!AC13</f>
        <v>420000</v>
      </c>
      <c r="U19" s="72">
        <f t="shared" si="1"/>
        <v>421000</v>
      </c>
      <c r="V19" s="53"/>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row>
    <row r="22" spans="8:20" ht="12.75" hidden="1">
      <c r="H22" s="49" t="e">
        <f>'[1]7_prioritate'!B27+'[1]6_prioritate'!B26+'[1]5_prioritate'!B111+'[1]4_prioritate'!B252+'[1]3_prioritate'!B174+'[1]2_prioritate'!B28+'[1]1_prioritate'!B25</f>
        <v>#REF!</v>
      </c>
      <c r="N22" s="49" t="e">
        <f>'[1]7_prioritate'!H27+'[1]6_prioritate'!H26+'[1]5_prioritate'!H111+'[1]4_prioritate'!H252+'[1]3_prioritate'!H174+'[1]2_prioritate'!H28+'[1]1_prioritate'!H25</f>
        <v>#REF!</v>
      </c>
      <c r="T22" s="49" t="e">
        <f>'[1]7_prioritate'!N27+'[1]6_prioritate'!N26+'[1]5_prioritate'!N111+'[1]4_prioritate'!N252+'[1]3_prioritate'!N174+'[1]2_prioritate'!N28+'[1]1_prioritate'!N25</f>
        <v>#REF!</v>
      </c>
    </row>
  </sheetData>
  <sheetProtection/>
  <mergeCells count="35">
    <mergeCell ref="O8:T8"/>
    <mergeCell ref="O9:T9"/>
    <mergeCell ref="O10:O11"/>
    <mergeCell ref="P10:P11"/>
    <mergeCell ref="Q10:Q11"/>
    <mergeCell ref="R10:R11"/>
    <mergeCell ref="S10:S11"/>
    <mergeCell ref="T10:T11"/>
    <mergeCell ref="A1:U1"/>
    <mergeCell ref="A2:U2"/>
    <mergeCell ref="A3:U3"/>
    <mergeCell ref="A4:U4"/>
    <mergeCell ref="A5:U5"/>
    <mergeCell ref="I10:I11"/>
    <mergeCell ref="J10:J11"/>
    <mergeCell ref="K10:K11"/>
    <mergeCell ref="L10:L11"/>
    <mergeCell ref="M10:M11"/>
    <mergeCell ref="H10:H11"/>
    <mergeCell ref="A8:A11"/>
    <mergeCell ref="B8:B11"/>
    <mergeCell ref="C8:H8"/>
    <mergeCell ref="I8:N8"/>
    <mergeCell ref="I9:N9"/>
    <mergeCell ref="N10:N11"/>
    <mergeCell ref="A6:U6"/>
    <mergeCell ref="A7:U7"/>
    <mergeCell ref="A12:B12"/>
    <mergeCell ref="U8:U11"/>
    <mergeCell ref="C9:H9"/>
    <mergeCell ref="C10:C11"/>
    <mergeCell ref="D10:D11"/>
    <mergeCell ref="E10:E11"/>
    <mergeCell ref="F10:F11"/>
    <mergeCell ref="G10:G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Jevgēnijs Duboks</dc:creator>
  <cp:keywords/>
  <dc:description/>
  <cp:lastModifiedBy>Maija Ozola</cp:lastModifiedBy>
  <cp:lastPrinted>2020-08-17T08:13:05Z</cp:lastPrinted>
  <dcterms:created xsi:type="dcterms:W3CDTF">2019-06-19T13:34:25Z</dcterms:created>
  <dcterms:modified xsi:type="dcterms:W3CDTF">2020-10-20T14:34:04Z</dcterms:modified>
  <cp:category/>
  <cp:version/>
  <cp:contentType/>
  <cp:contentStatus/>
</cp:coreProperties>
</file>