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19\"/>
    </mc:Choice>
  </mc:AlternateContent>
  <bookViews>
    <workbookView xWindow="0" yWindow="0" windowWidth="28800" windowHeight="12435"/>
  </bookViews>
  <sheets>
    <sheet name="1_prioritate" sheetId="1" r:id="rId1"/>
    <sheet name="2_prioritate" sheetId="2" r:id="rId2"/>
    <sheet name="3_prioritate" sheetId="3" r:id="rId3"/>
    <sheet name="4_prioritate" sheetId="4" r:id="rId4"/>
    <sheet name="5_prioritate" sheetId="5" r:id="rId5"/>
    <sheet name="6_prioritate" sheetId="6" r:id="rId6"/>
    <sheet name="7_prioritate" sheetId="7" r:id="rId7"/>
    <sheet name="Kopa finanses" sheetId="8" r:id="rId8"/>
  </sheets>
  <externalReferences>
    <externalReference r:id="rId9"/>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27" i="4" l="1"/>
  <c r="U54" i="3" l="1"/>
  <c r="M54" i="3"/>
  <c r="W54" i="3" l="1"/>
  <c r="U105" i="5"/>
  <c r="M105" i="5"/>
  <c r="U174" i="3"/>
  <c r="W174" i="3" s="1"/>
  <c r="U176" i="3"/>
  <c r="W176" i="3" s="1"/>
  <c r="U19" i="3"/>
  <c r="M19" i="3"/>
  <c r="U17" i="3"/>
  <c r="M17" i="3"/>
  <c r="W105" i="5" l="1"/>
  <c r="W17" i="3"/>
  <c r="W19" i="3"/>
  <c r="U24" i="3"/>
  <c r="U23" i="5" l="1"/>
  <c r="V19" i="5"/>
  <c r="N55" i="4"/>
  <c r="U55" i="4" s="1"/>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56" i="3"/>
  <c r="M131" i="3"/>
  <c r="M130" i="3"/>
  <c r="V87" i="3"/>
  <c r="V84" i="3"/>
  <c r="U13" i="1" l="1"/>
  <c r="U17" i="2" l="1"/>
  <c r="V14" i="2" l="1"/>
  <c r="U14" i="2"/>
  <c r="F162" i="3" l="1"/>
  <c r="N22" i="8" l="1"/>
  <c r="G19" i="8"/>
  <c r="G18" i="8"/>
  <c r="G17" i="8"/>
  <c r="G16" i="8"/>
  <c r="G15" i="8"/>
  <c r="G14" i="8"/>
  <c r="G13" i="8"/>
  <c r="W172" i="3" l="1"/>
  <c r="U170" i="3"/>
  <c r="U104" i="5"/>
  <c r="F132" i="3"/>
  <c r="U23" i="7" l="1"/>
  <c r="F163" i="3" l="1"/>
  <c r="U108" i="3" l="1"/>
  <c r="M23" i="5"/>
  <c r="U136" i="3" l="1"/>
  <c r="U137" i="3"/>
  <c r="U134" i="3"/>
  <c r="P135" i="3"/>
  <c r="U135" i="3" s="1"/>
  <c r="R19" i="6"/>
  <c r="F144" i="3" l="1"/>
  <c r="M144" i="3" s="1"/>
  <c r="M137" i="3"/>
  <c r="M135" i="3"/>
  <c r="M136" i="3"/>
  <c r="M138" i="3"/>
  <c r="M139" i="3"/>
  <c r="M140" i="3"/>
  <c r="M141" i="3"/>
  <c r="M142" i="3"/>
  <c r="M143" i="3"/>
  <c r="M145" i="3"/>
  <c r="F64" i="3"/>
  <c r="M62" i="3"/>
  <c r="U52" i="3"/>
  <c r="U51" i="3"/>
  <c r="M46" i="3"/>
  <c r="U25" i="3"/>
  <c r="U27" i="3"/>
  <c r="U30" i="3"/>
  <c r="M27" i="3"/>
  <c r="M23" i="3"/>
  <c r="M24" i="3"/>
  <c r="U18" i="2" l="1"/>
  <c r="U16" i="2"/>
  <c r="M14" i="2"/>
  <c r="M13" i="1"/>
  <c r="U164" i="3" l="1"/>
  <c r="U20" i="6"/>
  <c r="U26" i="5"/>
  <c r="U141" i="3"/>
  <c r="U140" i="3"/>
  <c r="U139" i="3"/>
  <c r="U16" i="3"/>
  <c r="U15" i="3"/>
  <c r="H225" i="4"/>
  <c r="M225" i="4" s="1"/>
  <c r="O135" i="3" l="1"/>
  <c r="G135" i="3" s="1"/>
  <c r="W135" i="3"/>
  <c r="W14" i="2"/>
  <c r="F28" i="3" l="1"/>
  <c r="M28" i="3" s="1"/>
  <c r="H180" i="4" l="1"/>
  <c r="F180" i="4"/>
  <c r="F16" i="2"/>
  <c r="M16" i="2" s="1"/>
  <c r="W16" i="2" s="1"/>
  <c r="F179" i="4"/>
  <c r="M179" i="4" s="1"/>
  <c r="M180" i="4" l="1"/>
  <c r="W165" i="3"/>
  <c r="W166" i="3"/>
  <c r="W167" i="3"/>
  <c r="W246" i="4"/>
  <c r="W23" i="4"/>
  <c r="U15" i="6"/>
  <c r="U14" i="6" s="1"/>
  <c r="U22" i="7"/>
  <c r="M22" i="1"/>
  <c r="U21" i="7" l="1"/>
  <c r="M22" i="3" l="1"/>
  <c r="M17" i="2"/>
  <c r="W17" i="2" l="1"/>
  <c r="H22" i="8" l="1"/>
  <c r="B19" i="8"/>
  <c r="B18" i="8"/>
  <c r="B17" i="8"/>
  <c r="B16" i="8"/>
  <c r="B15" i="8"/>
  <c r="B14" i="8"/>
  <c r="B13" i="8"/>
  <c r="B27" i="7"/>
  <c r="M23" i="7"/>
  <c r="W23" i="7" s="1"/>
  <c r="M22" i="7"/>
  <c r="W22" i="7" s="1"/>
  <c r="V21" i="7"/>
  <c r="S21" i="7"/>
  <c r="R21" i="7"/>
  <c r="P21" i="7"/>
  <c r="O21" i="7"/>
  <c r="N21" i="7"/>
  <c r="K21" i="7"/>
  <c r="J21" i="7"/>
  <c r="H21" i="7"/>
  <c r="G21" i="7"/>
  <c r="F21" i="7"/>
  <c r="U20" i="7"/>
  <c r="M20" i="7"/>
  <c r="M19" i="7" s="1"/>
  <c r="V19" i="7"/>
  <c r="S19" i="7"/>
  <c r="R19" i="7"/>
  <c r="P19" i="7"/>
  <c r="O19" i="7"/>
  <c r="N19" i="7"/>
  <c r="K19" i="7"/>
  <c r="J19" i="7"/>
  <c r="H19" i="7"/>
  <c r="G19" i="7"/>
  <c r="F19" i="7"/>
  <c r="U18" i="7"/>
  <c r="M18" i="7"/>
  <c r="M17" i="7" s="1"/>
  <c r="V17" i="7"/>
  <c r="S17" i="7"/>
  <c r="R17" i="7"/>
  <c r="P17" i="7"/>
  <c r="O17" i="7"/>
  <c r="N17" i="7"/>
  <c r="K17" i="7"/>
  <c r="J17" i="7"/>
  <c r="H17" i="7"/>
  <c r="G17" i="7"/>
  <c r="F17" i="7"/>
  <c r="U16" i="7"/>
  <c r="M16" i="7"/>
  <c r="U15" i="7"/>
  <c r="M15" i="7"/>
  <c r="V14" i="7"/>
  <c r="S14" i="7"/>
  <c r="R14" i="7"/>
  <c r="P14" i="7"/>
  <c r="O14" i="7"/>
  <c r="N14" i="7"/>
  <c r="K14" i="7"/>
  <c r="J14" i="7"/>
  <c r="H14" i="7"/>
  <c r="G14" i="7"/>
  <c r="F14" i="7"/>
  <c r="U23" i="6"/>
  <c r="M23" i="6"/>
  <c r="V22" i="6"/>
  <c r="S22" i="6"/>
  <c r="R22" i="6"/>
  <c r="P22" i="6"/>
  <c r="O22" i="6"/>
  <c r="N22" i="6"/>
  <c r="K22" i="6"/>
  <c r="J22" i="6"/>
  <c r="H22" i="6"/>
  <c r="G22" i="6"/>
  <c r="F22" i="6"/>
  <c r="U21" i="6"/>
  <c r="M21" i="6"/>
  <c r="U19" i="6"/>
  <c r="M20" i="6"/>
  <c r="M19" i="6"/>
  <c r="V18" i="6"/>
  <c r="S18" i="6"/>
  <c r="R18" i="6"/>
  <c r="P18" i="6"/>
  <c r="O18" i="6"/>
  <c r="N18" i="6"/>
  <c r="K18" i="6"/>
  <c r="J18" i="6"/>
  <c r="H18" i="6"/>
  <c r="G18" i="6"/>
  <c r="F18" i="6"/>
  <c r="U17" i="6"/>
  <c r="M17" i="6"/>
  <c r="M16" i="6" s="1"/>
  <c r="V16" i="6"/>
  <c r="S16" i="6"/>
  <c r="R16" i="6"/>
  <c r="P16" i="6"/>
  <c r="O16" i="6"/>
  <c r="N16" i="6"/>
  <c r="K16" i="6"/>
  <c r="J16" i="6"/>
  <c r="H16" i="6"/>
  <c r="G16" i="6"/>
  <c r="F16" i="6"/>
  <c r="M15" i="6"/>
  <c r="V14" i="6"/>
  <c r="S14" i="6"/>
  <c r="R14" i="6"/>
  <c r="P14" i="6"/>
  <c r="O14" i="6"/>
  <c r="N14" i="6"/>
  <c r="K14" i="6"/>
  <c r="J14" i="6"/>
  <c r="H14" i="6"/>
  <c r="G14" i="6"/>
  <c r="G13" i="6" s="1"/>
  <c r="D18" i="8" s="1"/>
  <c r="F14" i="6"/>
  <c r="B112" i="5"/>
  <c r="U110" i="5"/>
  <c r="U109" i="5" s="1"/>
  <c r="M110" i="5"/>
  <c r="V109" i="5"/>
  <c r="S109" i="5"/>
  <c r="R109" i="5"/>
  <c r="P109" i="5"/>
  <c r="O109" i="5"/>
  <c r="N109" i="5"/>
  <c r="K109" i="5"/>
  <c r="J109" i="5"/>
  <c r="H109" i="5"/>
  <c r="G109" i="5"/>
  <c r="F109" i="5"/>
  <c r="U108" i="5"/>
  <c r="M108" i="5"/>
  <c r="M107" i="5" s="1"/>
  <c r="V107" i="5"/>
  <c r="S107" i="5"/>
  <c r="R107" i="5"/>
  <c r="P107" i="5"/>
  <c r="O107" i="5"/>
  <c r="N107" i="5"/>
  <c r="K107" i="5"/>
  <c r="J107" i="5"/>
  <c r="H107" i="5"/>
  <c r="G107" i="5"/>
  <c r="F107" i="5"/>
  <c r="M104" i="5"/>
  <c r="U103" i="5"/>
  <c r="M103" i="5"/>
  <c r="U102" i="5"/>
  <c r="M102" i="5"/>
  <c r="U101" i="5"/>
  <c r="M101" i="5"/>
  <c r="U100" i="5"/>
  <c r="M100" i="5"/>
  <c r="U99" i="5"/>
  <c r="M99" i="5"/>
  <c r="U98" i="5"/>
  <c r="M98" i="5"/>
  <c r="U97" i="5"/>
  <c r="M97" i="5"/>
  <c r="U96" i="5"/>
  <c r="M96" i="5"/>
  <c r="U95" i="5"/>
  <c r="M95" i="5"/>
  <c r="U94" i="5"/>
  <c r="M94" i="5"/>
  <c r="U93" i="5"/>
  <c r="M93" i="5"/>
  <c r="U92" i="5"/>
  <c r="M92" i="5"/>
  <c r="U91" i="5"/>
  <c r="M91" i="5"/>
  <c r="U90" i="5"/>
  <c r="M90" i="5"/>
  <c r="U89" i="5"/>
  <c r="M89" i="5"/>
  <c r="U88" i="5"/>
  <c r="M88" i="5"/>
  <c r="U87" i="5"/>
  <c r="M87" i="5"/>
  <c r="U86" i="5"/>
  <c r="M86" i="5"/>
  <c r="U85" i="5"/>
  <c r="M85" i="5"/>
  <c r="U84" i="5"/>
  <c r="M84" i="5"/>
  <c r="U83" i="5"/>
  <c r="M83" i="5"/>
  <c r="U82" i="5"/>
  <c r="M82" i="5"/>
  <c r="U81" i="5"/>
  <c r="M81" i="5"/>
  <c r="U80" i="5"/>
  <c r="M80" i="5"/>
  <c r="U79" i="5"/>
  <c r="M79" i="5"/>
  <c r="U78" i="5"/>
  <c r="M78" i="5"/>
  <c r="U77" i="5"/>
  <c r="M77" i="5"/>
  <c r="U76" i="5"/>
  <c r="M76" i="5"/>
  <c r="U75" i="5"/>
  <c r="M75" i="5"/>
  <c r="U74" i="5"/>
  <c r="M74" i="5"/>
  <c r="U73" i="5"/>
  <c r="M73" i="5"/>
  <c r="U72" i="5"/>
  <c r="M72" i="5"/>
  <c r="U71" i="5"/>
  <c r="M71" i="5"/>
  <c r="U70" i="5"/>
  <c r="M70" i="5"/>
  <c r="U69" i="5"/>
  <c r="M69" i="5"/>
  <c r="U68" i="5"/>
  <c r="M68" i="5"/>
  <c r="U67" i="5"/>
  <c r="M67" i="5"/>
  <c r="U66" i="5"/>
  <c r="M66" i="5"/>
  <c r="U65" i="5"/>
  <c r="M65" i="5"/>
  <c r="U64" i="5"/>
  <c r="M64" i="5"/>
  <c r="U63" i="5"/>
  <c r="M63" i="5"/>
  <c r="U62" i="5"/>
  <c r="M62" i="5"/>
  <c r="U61" i="5"/>
  <c r="M61" i="5"/>
  <c r="U60" i="5"/>
  <c r="M60" i="5"/>
  <c r="U59" i="5"/>
  <c r="M59" i="5"/>
  <c r="U58" i="5"/>
  <c r="M58" i="5"/>
  <c r="U57" i="5"/>
  <c r="M57" i="5"/>
  <c r="U56" i="5"/>
  <c r="M56" i="5"/>
  <c r="U55" i="5"/>
  <c r="M55" i="5"/>
  <c r="U54" i="5"/>
  <c r="M54" i="5"/>
  <c r="U53" i="5"/>
  <c r="M53" i="5"/>
  <c r="U52" i="5"/>
  <c r="M52" i="5"/>
  <c r="U51" i="5"/>
  <c r="M51" i="5"/>
  <c r="U50" i="5"/>
  <c r="M50" i="5"/>
  <c r="U49" i="5"/>
  <c r="M49" i="5"/>
  <c r="U48" i="5"/>
  <c r="M48" i="5"/>
  <c r="U47" i="5"/>
  <c r="M47" i="5"/>
  <c r="U46" i="5"/>
  <c r="M46" i="5"/>
  <c r="U45" i="5"/>
  <c r="M45" i="5"/>
  <c r="U44" i="5"/>
  <c r="M44" i="5"/>
  <c r="U43" i="5"/>
  <c r="M43" i="5"/>
  <c r="U42" i="5"/>
  <c r="M42" i="5"/>
  <c r="U41" i="5"/>
  <c r="M41" i="5"/>
  <c r="U40" i="5"/>
  <c r="M40" i="5"/>
  <c r="U39" i="5"/>
  <c r="M39" i="5"/>
  <c r="U38" i="5"/>
  <c r="M38" i="5"/>
  <c r="U37" i="5"/>
  <c r="M37" i="5"/>
  <c r="U36" i="5"/>
  <c r="M36" i="5"/>
  <c r="U35" i="5"/>
  <c r="M35" i="5"/>
  <c r="U34" i="5"/>
  <c r="M34" i="5"/>
  <c r="U33" i="5"/>
  <c r="M33" i="5"/>
  <c r="U32" i="5"/>
  <c r="M32" i="5"/>
  <c r="U31" i="5"/>
  <c r="M31" i="5"/>
  <c r="U30" i="5"/>
  <c r="M30" i="5"/>
  <c r="U29" i="5"/>
  <c r="M29" i="5"/>
  <c r="U28" i="5"/>
  <c r="M28" i="5"/>
  <c r="U27" i="5"/>
  <c r="M27" i="5"/>
  <c r="M26" i="5"/>
  <c r="U25" i="5"/>
  <c r="M25" i="5"/>
  <c r="U24" i="5"/>
  <c r="M24" i="5"/>
  <c r="U22" i="5"/>
  <c r="M22" i="5"/>
  <c r="U21" i="5"/>
  <c r="M21" i="5"/>
  <c r="U20" i="5"/>
  <c r="M20" i="5"/>
  <c r="U19" i="5"/>
  <c r="M19" i="5"/>
  <c r="M18" i="5"/>
  <c r="M17" i="5"/>
  <c r="W17" i="5" s="1"/>
  <c r="V16" i="5"/>
  <c r="S16" i="5"/>
  <c r="R16" i="5"/>
  <c r="P16" i="5"/>
  <c r="O16" i="5"/>
  <c r="N16" i="5"/>
  <c r="K16" i="5"/>
  <c r="J16" i="5"/>
  <c r="H16" i="5"/>
  <c r="G16" i="5"/>
  <c r="F16" i="5"/>
  <c r="U15" i="5"/>
  <c r="U14" i="5" s="1"/>
  <c r="M15" i="5"/>
  <c r="V14" i="5"/>
  <c r="S14" i="5"/>
  <c r="R14" i="5"/>
  <c r="P14" i="5"/>
  <c r="O14" i="5"/>
  <c r="N14" i="5"/>
  <c r="K14" i="5"/>
  <c r="J14" i="5"/>
  <c r="H14" i="5"/>
  <c r="G14" i="5"/>
  <c r="F14" i="5"/>
  <c r="B252" i="4"/>
  <c r="U250" i="4"/>
  <c r="U249" i="4" s="1"/>
  <c r="M250" i="4"/>
  <c r="V249" i="4"/>
  <c r="S249" i="4"/>
  <c r="R249" i="4"/>
  <c r="P249" i="4"/>
  <c r="O249" i="4"/>
  <c r="N249" i="4"/>
  <c r="K249" i="4"/>
  <c r="J249" i="4"/>
  <c r="H249" i="4"/>
  <c r="G249" i="4"/>
  <c r="F249" i="4"/>
  <c r="U248" i="4"/>
  <c r="M248" i="4"/>
  <c r="M247" i="4" s="1"/>
  <c r="V247" i="4"/>
  <c r="S247" i="4"/>
  <c r="R247" i="4"/>
  <c r="P247" i="4"/>
  <c r="O247" i="4"/>
  <c r="N247" i="4"/>
  <c r="K247" i="4"/>
  <c r="J247" i="4"/>
  <c r="H247" i="4"/>
  <c r="G247" i="4"/>
  <c r="F247" i="4"/>
  <c r="U245" i="4"/>
  <c r="M245" i="4"/>
  <c r="U244" i="4"/>
  <c r="M244" i="4"/>
  <c r="U243" i="4"/>
  <c r="M243" i="4"/>
  <c r="U242" i="4"/>
  <c r="M242" i="4"/>
  <c r="U241" i="4"/>
  <c r="M241" i="4"/>
  <c r="U240" i="4"/>
  <c r="M240" i="4"/>
  <c r="U239" i="4"/>
  <c r="M239" i="4"/>
  <c r="U238" i="4"/>
  <c r="M238" i="4"/>
  <c r="U237" i="4"/>
  <c r="M237" i="4"/>
  <c r="U236" i="4"/>
  <c r="M236" i="4"/>
  <c r="U235" i="4"/>
  <c r="M235" i="4"/>
  <c r="U234" i="4"/>
  <c r="M234" i="4"/>
  <c r="U233" i="4"/>
  <c r="M233" i="4"/>
  <c r="U232" i="4"/>
  <c r="M232" i="4"/>
  <c r="U231" i="4"/>
  <c r="M231" i="4"/>
  <c r="U230" i="4"/>
  <c r="M230" i="4"/>
  <c r="U229" i="4"/>
  <c r="M229" i="4"/>
  <c r="V228" i="4"/>
  <c r="S228" i="4"/>
  <c r="R228" i="4"/>
  <c r="P228" i="4"/>
  <c r="O228" i="4"/>
  <c r="N228" i="4"/>
  <c r="K228" i="4"/>
  <c r="J228" i="4"/>
  <c r="H228" i="4"/>
  <c r="G228" i="4"/>
  <c r="F228" i="4"/>
  <c r="U226" i="4"/>
  <c r="M226" i="4"/>
  <c r="U225" i="4"/>
  <c r="U224" i="4"/>
  <c r="M224" i="4"/>
  <c r="U223" i="4"/>
  <c r="M223" i="4"/>
  <c r="U222" i="4"/>
  <c r="M222" i="4"/>
  <c r="U221" i="4"/>
  <c r="M221" i="4"/>
  <c r="U220" i="4"/>
  <c r="M220" i="4"/>
  <c r="U219" i="4"/>
  <c r="M219" i="4"/>
  <c r="U218" i="4"/>
  <c r="M218" i="4"/>
  <c r="U217" i="4"/>
  <c r="M217" i="4"/>
  <c r="U216" i="4"/>
  <c r="M216" i="4"/>
  <c r="U215" i="4"/>
  <c r="M215" i="4"/>
  <c r="U214" i="4"/>
  <c r="M214" i="4"/>
  <c r="U213" i="4"/>
  <c r="M213" i="4"/>
  <c r="U212" i="4"/>
  <c r="M212" i="4"/>
  <c r="U211" i="4"/>
  <c r="M211" i="4"/>
  <c r="U210" i="4"/>
  <c r="M210" i="4"/>
  <c r="U209" i="4"/>
  <c r="M209" i="4"/>
  <c r="U208" i="4"/>
  <c r="M208" i="4"/>
  <c r="U207" i="4"/>
  <c r="M207" i="4"/>
  <c r="U206" i="4"/>
  <c r="M206" i="4"/>
  <c r="U205" i="4"/>
  <c r="M205" i="4"/>
  <c r="U204" i="4"/>
  <c r="M204" i="4"/>
  <c r="U203" i="4"/>
  <c r="M203" i="4"/>
  <c r="U202" i="4"/>
  <c r="M202" i="4"/>
  <c r="U201" i="4"/>
  <c r="M201" i="4"/>
  <c r="U200" i="4"/>
  <c r="M200" i="4"/>
  <c r="U199" i="4"/>
  <c r="M199" i="4"/>
  <c r="U198" i="4"/>
  <c r="M198" i="4"/>
  <c r="U197" i="4"/>
  <c r="M197" i="4"/>
  <c r="U196" i="4"/>
  <c r="M196" i="4"/>
  <c r="U195" i="4"/>
  <c r="M195" i="4"/>
  <c r="U194" i="4"/>
  <c r="M194" i="4"/>
  <c r="U193" i="4"/>
  <c r="M193" i="4"/>
  <c r="U192" i="4"/>
  <c r="M192" i="4"/>
  <c r="U191" i="4"/>
  <c r="M191" i="4"/>
  <c r="U190" i="4"/>
  <c r="M190" i="4"/>
  <c r="U189" i="4"/>
  <c r="M189" i="4"/>
  <c r="U188" i="4"/>
  <c r="M188" i="4"/>
  <c r="U187" i="4"/>
  <c r="M187" i="4"/>
  <c r="U186" i="4"/>
  <c r="M186" i="4"/>
  <c r="U185" i="4"/>
  <c r="M185" i="4"/>
  <c r="U184" i="4"/>
  <c r="M184" i="4"/>
  <c r="U183" i="4"/>
  <c r="M183" i="4"/>
  <c r="U182" i="4"/>
  <c r="M182" i="4"/>
  <c r="U181" i="4"/>
  <c r="M181" i="4"/>
  <c r="U180" i="4"/>
  <c r="W180" i="4" s="1"/>
  <c r="U179" i="4"/>
  <c r="W179" i="4" s="1"/>
  <c r="U178" i="4"/>
  <c r="M178" i="4"/>
  <c r="U177" i="4"/>
  <c r="M177" i="4"/>
  <c r="U176" i="4"/>
  <c r="M176" i="4"/>
  <c r="U175" i="4"/>
  <c r="M175" i="4"/>
  <c r="U174" i="4"/>
  <c r="M174" i="4"/>
  <c r="U173" i="4"/>
  <c r="M173" i="4"/>
  <c r="U172" i="4"/>
  <c r="M172" i="4"/>
  <c r="U171" i="4"/>
  <c r="M171" i="4"/>
  <c r="U170" i="4"/>
  <c r="M170" i="4"/>
  <c r="U169" i="4"/>
  <c r="M169" i="4"/>
  <c r="U168" i="4"/>
  <c r="M168" i="4"/>
  <c r="U167" i="4"/>
  <c r="M167" i="4"/>
  <c r="U166" i="4"/>
  <c r="M166" i="4"/>
  <c r="U165" i="4"/>
  <c r="M165" i="4"/>
  <c r="U164" i="4"/>
  <c r="M164" i="4"/>
  <c r="U163" i="4"/>
  <c r="M163" i="4"/>
  <c r="U162" i="4"/>
  <c r="M162" i="4"/>
  <c r="U161" i="4"/>
  <c r="M161" i="4"/>
  <c r="U160" i="4"/>
  <c r="M160" i="4"/>
  <c r="U159" i="4"/>
  <c r="M159" i="4"/>
  <c r="U158" i="4"/>
  <c r="M158" i="4"/>
  <c r="U157" i="4"/>
  <c r="M157" i="4"/>
  <c r="U156" i="4"/>
  <c r="M156" i="4"/>
  <c r="U155" i="4"/>
  <c r="M155" i="4"/>
  <c r="U154" i="4"/>
  <c r="M154" i="4"/>
  <c r="U153" i="4"/>
  <c r="M153" i="4"/>
  <c r="U152" i="4"/>
  <c r="M152" i="4"/>
  <c r="U151" i="4"/>
  <c r="M151" i="4"/>
  <c r="U150" i="4"/>
  <c r="M150" i="4"/>
  <c r="U149" i="4"/>
  <c r="M149" i="4"/>
  <c r="U148" i="4"/>
  <c r="M148" i="4"/>
  <c r="U147" i="4"/>
  <c r="M147" i="4"/>
  <c r="U146" i="4"/>
  <c r="M146" i="4"/>
  <c r="U145" i="4"/>
  <c r="M145" i="4"/>
  <c r="U144" i="4"/>
  <c r="M144" i="4"/>
  <c r="U143" i="4"/>
  <c r="M143" i="4"/>
  <c r="U142" i="4"/>
  <c r="M142" i="4"/>
  <c r="U141" i="4"/>
  <c r="M141" i="4"/>
  <c r="U140" i="4"/>
  <c r="M140" i="4"/>
  <c r="U139" i="4"/>
  <c r="M139" i="4"/>
  <c r="U138" i="4"/>
  <c r="M138" i="4"/>
  <c r="U137" i="4"/>
  <c r="M137" i="4"/>
  <c r="U136" i="4"/>
  <c r="M136" i="4"/>
  <c r="U135" i="4"/>
  <c r="M135" i="4"/>
  <c r="U134" i="4"/>
  <c r="M134" i="4"/>
  <c r="U133" i="4"/>
  <c r="M133" i="4"/>
  <c r="U132" i="4"/>
  <c r="M132" i="4"/>
  <c r="U131" i="4"/>
  <c r="M131" i="4"/>
  <c r="U130" i="4"/>
  <c r="M130" i="4"/>
  <c r="U129" i="4"/>
  <c r="M129" i="4"/>
  <c r="U128" i="4"/>
  <c r="M128" i="4"/>
  <c r="U127" i="4"/>
  <c r="M127" i="4"/>
  <c r="M126" i="4"/>
  <c r="M125" i="4"/>
  <c r="M124" i="4"/>
  <c r="M123" i="4"/>
  <c r="M122" i="4"/>
  <c r="M121" i="4"/>
  <c r="M120" i="4"/>
  <c r="M119" i="4"/>
  <c r="M118" i="4"/>
  <c r="M117" i="4"/>
  <c r="M116" i="4"/>
  <c r="M115" i="4"/>
  <c r="M114" i="4"/>
  <c r="M113" i="4"/>
  <c r="M112" i="4"/>
  <c r="M111" i="4"/>
  <c r="M110" i="4"/>
  <c r="M109" i="4"/>
  <c r="V108"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T24" i="4"/>
  <c r="S24" i="4"/>
  <c r="R24" i="4"/>
  <c r="Q24" i="4"/>
  <c r="P24" i="4"/>
  <c r="O24" i="4"/>
  <c r="N24" i="4"/>
  <c r="L24" i="4"/>
  <c r="K24" i="4"/>
  <c r="J24" i="4"/>
  <c r="I24" i="4"/>
  <c r="H24" i="4"/>
  <c r="G24" i="4"/>
  <c r="F24" i="4"/>
  <c r="M22" i="4"/>
  <c r="M21" i="4"/>
  <c r="M20" i="4"/>
  <c r="M19" i="4"/>
  <c r="M18" i="4"/>
  <c r="M17" i="4"/>
  <c r="M16" i="4"/>
  <c r="M15" i="4"/>
  <c r="W15" i="4" s="1"/>
  <c r="V14" i="4"/>
  <c r="S14" i="4"/>
  <c r="R14" i="4"/>
  <c r="P14" i="4"/>
  <c r="O14" i="4"/>
  <c r="N14" i="4"/>
  <c r="K14" i="4"/>
  <c r="J14" i="4"/>
  <c r="H14" i="4"/>
  <c r="G14" i="4"/>
  <c r="F14" i="4"/>
  <c r="B181" i="3"/>
  <c r="U179" i="3"/>
  <c r="U178" i="3" s="1"/>
  <c r="M179" i="3"/>
  <c r="V178" i="3"/>
  <c r="S178" i="3"/>
  <c r="R178" i="3"/>
  <c r="P178" i="3"/>
  <c r="O178" i="3"/>
  <c r="N178" i="3"/>
  <c r="K178" i="3"/>
  <c r="J178" i="3"/>
  <c r="H178" i="3"/>
  <c r="G178" i="3"/>
  <c r="F178" i="3"/>
  <c r="W170" i="3"/>
  <c r="U169" i="3"/>
  <c r="W169" i="3" s="1"/>
  <c r="U168" i="3"/>
  <c r="M168" i="3"/>
  <c r="M164" i="3"/>
  <c r="W164" i="3" s="1"/>
  <c r="U163" i="3"/>
  <c r="M163" i="3"/>
  <c r="U162" i="3"/>
  <c r="M162" i="3"/>
  <c r="U161" i="3"/>
  <c r="M161" i="3"/>
  <c r="U160" i="3"/>
  <c r="M160" i="3"/>
  <c r="U158" i="3"/>
  <c r="F158" i="3"/>
  <c r="M158" i="3" s="1"/>
  <c r="M156" i="3"/>
  <c r="U155" i="3"/>
  <c r="M155" i="3"/>
  <c r="U154" i="3"/>
  <c r="M154" i="3"/>
  <c r="U153" i="3"/>
  <c r="M153" i="3"/>
  <c r="U152" i="3"/>
  <c r="M152" i="3"/>
  <c r="U151" i="3"/>
  <c r="M151" i="3"/>
  <c r="U150" i="3"/>
  <c r="M150" i="3"/>
  <c r="U149" i="3"/>
  <c r="M149" i="3"/>
  <c r="U148" i="3"/>
  <c r="M148" i="3"/>
  <c r="U147" i="3"/>
  <c r="M147" i="3"/>
  <c r="U146" i="3"/>
  <c r="F146" i="3"/>
  <c r="M146" i="3" s="1"/>
  <c r="U145" i="3"/>
  <c r="U144" i="3"/>
  <c r="W144" i="3" s="1"/>
  <c r="U143" i="3"/>
  <c r="W143" i="3" s="1"/>
  <c r="U142" i="3"/>
  <c r="W140" i="3"/>
  <c r="U138" i="3"/>
  <c r="W138" i="3" s="1"/>
  <c r="W137" i="3"/>
  <c r="M134" i="3"/>
  <c r="U133" i="3"/>
  <c r="M133" i="3"/>
  <c r="U132" i="3"/>
  <c r="M132" i="3"/>
  <c r="U131" i="3"/>
  <c r="W131" i="3" s="1"/>
  <c r="U130" i="3"/>
  <c r="U129" i="3"/>
  <c r="M129" i="3"/>
  <c r="U128" i="3"/>
  <c r="M128" i="3"/>
  <c r="U127" i="3"/>
  <c r="M127" i="3"/>
  <c r="U126" i="3"/>
  <c r="M126" i="3"/>
  <c r="U125" i="3"/>
  <c r="M125" i="3"/>
  <c r="U124" i="3"/>
  <c r="M124" i="3"/>
  <c r="U123" i="3"/>
  <c r="M123" i="3"/>
  <c r="U122" i="3"/>
  <c r="M122" i="3"/>
  <c r="U121" i="3"/>
  <c r="F121" i="3"/>
  <c r="M121" i="3" s="1"/>
  <c r="U120" i="3"/>
  <c r="F120" i="3"/>
  <c r="U119" i="3"/>
  <c r="M119" i="3"/>
  <c r="U118" i="3"/>
  <c r="M118" i="3"/>
  <c r="U117" i="3"/>
  <c r="M117" i="3"/>
  <c r="U116" i="3"/>
  <c r="M116" i="3"/>
  <c r="U115" i="3"/>
  <c r="M115" i="3"/>
  <c r="U114" i="3"/>
  <c r="M114" i="3"/>
  <c r="U113" i="3"/>
  <c r="M113" i="3"/>
  <c r="U112" i="3"/>
  <c r="M112" i="3"/>
  <c r="U111" i="3"/>
  <c r="M111" i="3"/>
  <c r="U110" i="3"/>
  <c r="M110" i="3"/>
  <c r="U109" i="3"/>
  <c r="M109" i="3"/>
  <c r="M108" i="3"/>
  <c r="U107" i="3"/>
  <c r="M107" i="3"/>
  <c r="U106" i="3"/>
  <c r="M106" i="3"/>
  <c r="U105" i="3"/>
  <c r="M105" i="3"/>
  <c r="U104" i="3"/>
  <c r="M104" i="3"/>
  <c r="U103" i="3"/>
  <c r="M103" i="3"/>
  <c r="U102" i="3"/>
  <c r="M102" i="3"/>
  <c r="U101" i="3"/>
  <c r="M101" i="3"/>
  <c r="U100" i="3"/>
  <c r="M100" i="3"/>
  <c r="U99" i="3"/>
  <c r="M99" i="3"/>
  <c r="U98" i="3"/>
  <c r="M98" i="3"/>
  <c r="U97" i="3"/>
  <c r="M97" i="3"/>
  <c r="U96" i="3"/>
  <c r="M96" i="3"/>
  <c r="U95" i="3"/>
  <c r="M95" i="3"/>
  <c r="U94" i="3"/>
  <c r="M94" i="3"/>
  <c r="U93" i="3"/>
  <c r="M93" i="3"/>
  <c r="U92" i="3"/>
  <c r="M92" i="3"/>
  <c r="V91" i="3"/>
  <c r="V21" i="3" s="1"/>
  <c r="U91" i="3"/>
  <c r="M91" i="3"/>
  <c r="U90" i="3"/>
  <c r="M90" i="3"/>
  <c r="U89" i="3"/>
  <c r="M89" i="3"/>
  <c r="U88" i="3"/>
  <c r="M88" i="3"/>
  <c r="U87" i="3"/>
  <c r="M87" i="3"/>
  <c r="U86" i="3"/>
  <c r="M86" i="3"/>
  <c r="U85" i="3"/>
  <c r="M85" i="3"/>
  <c r="U84" i="3"/>
  <c r="M84" i="3"/>
  <c r="U83" i="3"/>
  <c r="M83" i="3"/>
  <c r="U82" i="3"/>
  <c r="M82" i="3"/>
  <c r="U81" i="3"/>
  <c r="M81" i="3"/>
  <c r="U80" i="3"/>
  <c r="M80" i="3"/>
  <c r="U79" i="3"/>
  <c r="M79" i="3"/>
  <c r="U78" i="3"/>
  <c r="M78" i="3"/>
  <c r="U77" i="3"/>
  <c r="M77" i="3"/>
  <c r="U76" i="3"/>
  <c r="M76" i="3"/>
  <c r="U75" i="3"/>
  <c r="M75" i="3"/>
  <c r="U74" i="3"/>
  <c r="U73" i="3"/>
  <c r="M73" i="3"/>
  <c r="M72" i="3"/>
  <c r="M71" i="3"/>
  <c r="M70" i="3"/>
  <c r="M69" i="3"/>
  <c r="M68" i="3"/>
  <c r="U67" i="3"/>
  <c r="M67" i="3"/>
  <c r="U66" i="3"/>
  <c r="M66" i="3"/>
  <c r="U65" i="3"/>
  <c r="M65" i="3"/>
  <c r="U64" i="3"/>
  <c r="M64" i="3"/>
  <c r="U63" i="3"/>
  <c r="M63" i="3"/>
  <c r="U62" i="3"/>
  <c r="W62" i="3" s="1"/>
  <c r="U61" i="3"/>
  <c r="M61" i="3"/>
  <c r="U60" i="3"/>
  <c r="M60" i="3"/>
  <c r="U59" i="3"/>
  <c r="M59" i="3"/>
  <c r="U58" i="3"/>
  <c r="M58" i="3"/>
  <c r="U57" i="3"/>
  <c r="M57" i="3"/>
  <c r="U56" i="3"/>
  <c r="M56" i="3"/>
  <c r="U55" i="3"/>
  <c r="M55" i="3"/>
  <c r="U53" i="3"/>
  <c r="M53" i="3"/>
  <c r="M52" i="3"/>
  <c r="U50" i="3"/>
  <c r="M50" i="3"/>
  <c r="U49" i="3"/>
  <c r="M49" i="3"/>
  <c r="U48" i="3"/>
  <c r="M48" i="3"/>
  <c r="U47" i="3"/>
  <c r="M47" i="3"/>
  <c r="U46" i="3"/>
  <c r="M45" i="3"/>
  <c r="U44" i="3"/>
  <c r="M44" i="3"/>
  <c r="U43" i="3"/>
  <c r="M43" i="3"/>
  <c r="U42" i="3"/>
  <c r="M42" i="3"/>
  <c r="U41" i="3"/>
  <c r="M41" i="3"/>
  <c r="U40" i="3"/>
  <c r="M40" i="3"/>
  <c r="U39" i="3"/>
  <c r="M39" i="3"/>
  <c r="U38" i="3"/>
  <c r="M38" i="3"/>
  <c r="U37" i="3"/>
  <c r="M37" i="3"/>
  <c r="U36" i="3"/>
  <c r="M36" i="3"/>
  <c r="U35" i="3"/>
  <c r="M35" i="3"/>
  <c r="U34" i="3"/>
  <c r="M34" i="3"/>
  <c r="U33" i="3"/>
  <c r="M33" i="3"/>
  <c r="U32" i="3"/>
  <c r="M32" i="3"/>
  <c r="U31" i="3"/>
  <c r="M31" i="3"/>
  <c r="M30" i="3"/>
  <c r="U29" i="3"/>
  <c r="M29" i="3"/>
  <c r="U28" i="3"/>
  <c r="W28" i="3" s="1"/>
  <c r="W27" i="3"/>
  <c r="U26" i="3"/>
  <c r="M26" i="3"/>
  <c r="F25" i="3"/>
  <c r="M25" i="3" s="1"/>
  <c r="W24" i="3"/>
  <c r="U23" i="3"/>
  <c r="W23" i="3" s="1"/>
  <c r="U22" i="3"/>
  <c r="W22" i="3" s="1"/>
  <c r="T21" i="3"/>
  <c r="S21" i="3"/>
  <c r="R21" i="3"/>
  <c r="Q21" i="3"/>
  <c r="P21" i="3"/>
  <c r="O21" i="3"/>
  <c r="N21" i="3"/>
  <c r="L21" i="3"/>
  <c r="K21" i="3"/>
  <c r="J21" i="3"/>
  <c r="I21" i="3"/>
  <c r="H21" i="3"/>
  <c r="G21" i="3"/>
  <c r="M16" i="3"/>
  <c r="M15" i="3"/>
  <c r="V14" i="3"/>
  <c r="S14" i="3"/>
  <c r="R14" i="3"/>
  <c r="P14" i="3"/>
  <c r="O14" i="3"/>
  <c r="N14" i="3"/>
  <c r="K14" i="3"/>
  <c r="J14" i="3"/>
  <c r="H14" i="3"/>
  <c r="G14" i="3"/>
  <c r="F14" i="3"/>
  <c r="U25" i="2"/>
  <c r="M25" i="2"/>
  <c r="M24" i="2" s="1"/>
  <c r="V24" i="2"/>
  <c r="S24" i="2"/>
  <c r="R24" i="2"/>
  <c r="P24" i="2"/>
  <c r="O24" i="2"/>
  <c r="N24" i="2"/>
  <c r="K24" i="2"/>
  <c r="J24" i="2"/>
  <c r="H24" i="2"/>
  <c r="G24" i="2"/>
  <c r="F24" i="2"/>
  <c r="U23" i="2"/>
  <c r="M23" i="2"/>
  <c r="U22" i="2"/>
  <c r="M22" i="2"/>
  <c r="M21" i="2" s="1"/>
  <c r="V21" i="2"/>
  <c r="S21" i="2"/>
  <c r="R21" i="2"/>
  <c r="P21" i="2"/>
  <c r="O21" i="2"/>
  <c r="N21" i="2"/>
  <c r="K21" i="2"/>
  <c r="J21" i="2"/>
  <c r="H21" i="2"/>
  <c r="G21" i="2"/>
  <c r="F21" i="2"/>
  <c r="U20" i="2"/>
  <c r="U15" i="2" s="1"/>
  <c r="M20" i="2"/>
  <c r="M18" i="2"/>
  <c r="W18" i="2" s="1"/>
  <c r="N15" i="2"/>
  <c r="V15" i="2"/>
  <c r="T15" i="2"/>
  <c r="S15" i="2"/>
  <c r="S13" i="2" s="1"/>
  <c r="R15" i="2"/>
  <c r="R13" i="2" s="1"/>
  <c r="Q15" i="2"/>
  <c r="P15" i="2"/>
  <c r="O15" i="2"/>
  <c r="L15" i="2"/>
  <c r="K15" i="2"/>
  <c r="K13" i="2" s="1"/>
  <c r="J15" i="2"/>
  <c r="J13" i="2" s="1"/>
  <c r="I15" i="2"/>
  <c r="H15" i="2"/>
  <c r="G15" i="2"/>
  <c r="U13" i="2"/>
  <c r="W13" i="2"/>
  <c r="V13" i="2"/>
  <c r="P13" i="2"/>
  <c r="O13" i="2"/>
  <c r="N13" i="2"/>
  <c r="H13" i="2"/>
  <c r="G13" i="2"/>
  <c r="F13" i="2"/>
  <c r="B27" i="1"/>
  <c r="U24" i="1"/>
  <c r="U23" i="1" s="1"/>
  <c r="M24" i="1"/>
  <c r="M23" i="1" s="1"/>
  <c r="V23" i="1"/>
  <c r="S23" i="1"/>
  <c r="R23" i="1"/>
  <c r="P23" i="1"/>
  <c r="O23" i="1"/>
  <c r="N23" i="1"/>
  <c r="K23" i="1"/>
  <c r="J23" i="1"/>
  <c r="H23" i="1"/>
  <c r="G23" i="1"/>
  <c r="F23" i="1"/>
  <c r="U22" i="1"/>
  <c r="W22" i="1" s="1"/>
  <c r="M21" i="1"/>
  <c r="M20" i="1"/>
  <c r="V19" i="1"/>
  <c r="S19" i="1"/>
  <c r="R19" i="1"/>
  <c r="P19" i="1"/>
  <c r="O19" i="1"/>
  <c r="N19" i="1"/>
  <c r="K19" i="1"/>
  <c r="J19" i="1"/>
  <c r="H19" i="1"/>
  <c r="G19" i="1"/>
  <c r="F19" i="1"/>
  <c r="M18" i="1"/>
  <c r="M17" i="1"/>
  <c r="M16" i="1"/>
  <c r="M15" i="1"/>
  <c r="V14" i="1"/>
  <c r="S14" i="1"/>
  <c r="R14" i="1"/>
  <c r="P14" i="1"/>
  <c r="O14" i="1"/>
  <c r="N14" i="1"/>
  <c r="K14" i="1"/>
  <c r="J14" i="1"/>
  <c r="H14" i="1"/>
  <c r="G14" i="1"/>
  <c r="F14" i="1"/>
  <c r="G12" i="1"/>
  <c r="V12" i="1"/>
  <c r="U12" i="1"/>
  <c r="S12" i="1"/>
  <c r="R12" i="1"/>
  <c r="P12" i="1"/>
  <c r="O12" i="1"/>
  <c r="N12" i="1"/>
  <c r="K12" i="1"/>
  <c r="J12" i="1"/>
  <c r="H12" i="1"/>
  <c r="F12" i="1"/>
  <c r="W224" i="4" l="1"/>
  <c r="J13" i="6"/>
  <c r="F18" i="8" s="1"/>
  <c r="S13" i="5"/>
  <c r="R12" i="2"/>
  <c r="L14" i="8" s="1"/>
  <c r="W223" i="4"/>
  <c r="R13" i="4"/>
  <c r="L16" i="8" s="1"/>
  <c r="U19" i="1"/>
  <c r="V13" i="6"/>
  <c r="O18" i="8" s="1"/>
  <c r="U14" i="7"/>
  <c r="N13" i="7"/>
  <c r="I19" i="8" s="1"/>
  <c r="S13" i="7"/>
  <c r="M19" i="8" s="1"/>
  <c r="S12" i="2"/>
  <c r="M14" i="8" s="1"/>
  <c r="P11" i="1"/>
  <c r="K13" i="8" s="1"/>
  <c r="W19" i="6"/>
  <c r="H13" i="7"/>
  <c r="E19" i="8" s="1"/>
  <c r="W127" i="3"/>
  <c r="W129" i="3"/>
  <c r="K13" i="3"/>
  <c r="M18" i="8"/>
  <c r="M17" i="8"/>
  <c r="H11" i="1"/>
  <c r="E13" i="8" s="1"/>
  <c r="M14" i="1"/>
  <c r="O13" i="7"/>
  <c r="J19" i="8" s="1"/>
  <c r="J12" i="2"/>
  <c r="F14" i="8" s="1"/>
  <c r="W110" i="5"/>
  <c r="W109" i="5" s="1"/>
  <c r="U107" i="5"/>
  <c r="W108" i="5"/>
  <c r="W107" i="5" s="1"/>
  <c r="W17" i="6"/>
  <c r="W16" i="6" s="1"/>
  <c r="J11" i="1"/>
  <c r="F13" i="8" s="1"/>
  <c r="K11" i="1"/>
  <c r="W126" i="3"/>
  <c r="N13" i="5"/>
  <c r="I18" i="8" s="1"/>
  <c r="U16" i="5"/>
  <c r="W130" i="3"/>
  <c r="N11" i="1"/>
  <c r="I13" i="8" s="1"/>
  <c r="U24" i="4"/>
  <c r="R13" i="3"/>
  <c r="L15" i="8" s="1"/>
  <c r="S13" i="3"/>
  <c r="M15" i="8" s="1"/>
  <c r="V13" i="3"/>
  <c r="O15" i="8" s="1"/>
  <c r="H13" i="5"/>
  <c r="E17" i="8" s="1"/>
  <c r="O13" i="5"/>
  <c r="J13" i="5"/>
  <c r="F17" i="8" s="1"/>
  <c r="W101" i="5"/>
  <c r="N13" i="4"/>
  <c r="I16" i="8" s="1"/>
  <c r="S13" i="4"/>
  <c r="M16" i="8" s="1"/>
  <c r="W225" i="4"/>
  <c r="S11" i="1"/>
  <c r="M13" i="8" s="1"/>
  <c r="V12" i="2"/>
  <c r="O14" i="8" s="1"/>
  <c r="W163" i="3"/>
  <c r="H13" i="3"/>
  <c r="E15" i="8" s="1"/>
  <c r="O13" i="3"/>
  <c r="J15" i="8" s="1"/>
  <c r="M16" i="5"/>
  <c r="W52" i="3"/>
  <c r="N13" i="3"/>
  <c r="I15" i="8" s="1"/>
  <c r="W15" i="1"/>
  <c r="W16" i="1"/>
  <c r="U14" i="1"/>
  <c r="U11" i="1" s="1"/>
  <c r="N13" i="8" s="1"/>
  <c r="W17" i="1"/>
  <c r="W18" i="1"/>
  <c r="M19" i="1"/>
  <c r="W20" i="1"/>
  <c r="W21" i="1"/>
  <c r="O11" i="1"/>
  <c r="J13" i="8" s="1"/>
  <c r="W20" i="2"/>
  <c r="W15" i="2" s="1"/>
  <c r="U21" i="2"/>
  <c r="W22" i="2"/>
  <c r="W21" i="2" s="1"/>
  <c r="W23" i="2"/>
  <c r="U24" i="2"/>
  <c r="W25" i="2"/>
  <c r="W24" i="2" s="1"/>
  <c r="W15" i="3"/>
  <c r="W16" i="3"/>
  <c r="U14" i="3"/>
  <c r="G13" i="3"/>
  <c r="D15" i="8" s="1"/>
  <c r="P13" i="3"/>
  <c r="K15" i="8" s="1"/>
  <c r="U21" i="3"/>
  <c r="W25" i="3"/>
  <c r="W26" i="3"/>
  <c r="W29" i="3"/>
  <c r="W30" i="3"/>
  <c r="W31" i="3"/>
  <c r="W32" i="3"/>
  <c r="W33" i="3"/>
  <c r="W34" i="3"/>
  <c r="W35" i="3"/>
  <c r="W36" i="3"/>
  <c r="W37" i="3"/>
  <c r="W38" i="3"/>
  <c r="W39" i="3"/>
  <c r="W40" i="3"/>
  <c r="W41" i="3"/>
  <c r="W42" i="3"/>
  <c r="W43" i="3"/>
  <c r="W44" i="3"/>
  <c r="W45" i="3"/>
  <c r="W46" i="3"/>
  <c r="W47" i="3"/>
  <c r="W48" i="3"/>
  <c r="W49" i="3"/>
  <c r="W50" i="3"/>
  <c r="W51" i="3"/>
  <c r="W53" i="3"/>
  <c r="W55" i="3"/>
  <c r="W56" i="3"/>
  <c r="W57" i="3"/>
  <c r="W58" i="3"/>
  <c r="W59" i="3"/>
  <c r="W60" i="3"/>
  <c r="W61"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F21" i="3"/>
  <c r="F13" i="3" s="1"/>
  <c r="C15" i="8" s="1"/>
  <c r="W121" i="3"/>
  <c r="W122" i="3"/>
  <c r="W123" i="3"/>
  <c r="W124" i="3"/>
  <c r="W125" i="3"/>
  <c r="W128" i="3"/>
  <c r="W132" i="3"/>
  <c r="W133" i="3"/>
  <c r="W134" i="3"/>
  <c r="W139" i="3"/>
  <c r="W141" i="3"/>
  <c r="W142" i="3"/>
  <c r="W145" i="3"/>
  <c r="W146" i="3"/>
  <c r="W147" i="3"/>
  <c r="W148" i="3"/>
  <c r="W149" i="3"/>
  <c r="W150" i="3"/>
  <c r="W151" i="3"/>
  <c r="W152" i="3"/>
  <c r="W153" i="3"/>
  <c r="W154" i="3"/>
  <c r="W155" i="3"/>
  <c r="W156" i="3"/>
  <c r="W158" i="3"/>
  <c r="W160" i="3"/>
  <c r="W161" i="3"/>
  <c r="W162" i="3"/>
  <c r="W168" i="3"/>
  <c r="W179" i="3"/>
  <c r="W178" i="3" s="1"/>
  <c r="W16" i="4"/>
  <c r="U14" i="4"/>
  <c r="W17" i="4"/>
  <c r="W18" i="4"/>
  <c r="W19" i="4"/>
  <c r="W20" i="4"/>
  <c r="W21" i="4"/>
  <c r="W22" i="4"/>
  <c r="G13" i="4"/>
  <c r="D16" i="8" s="1"/>
  <c r="H13" i="4"/>
  <c r="E16" i="8" s="1"/>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V24" i="4"/>
  <c r="V13" i="4" s="1"/>
  <c r="O16" i="8" s="1"/>
  <c r="W108" i="4"/>
  <c r="W109" i="4"/>
  <c r="W110" i="4"/>
  <c r="W111" i="4"/>
  <c r="W112" i="4"/>
  <c r="W113" i="4"/>
  <c r="W114" i="4"/>
  <c r="W115" i="4"/>
  <c r="W116" i="4"/>
  <c r="W117" i="4"/>
  <c r="W118"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81" i="4"/>
  <c r="W182" i="4"/>
  <c r="W183" i="4"/>
  <c r="W184" i="4"/>
  <c r="W185" i="4"/>
  <c r="W186" i="4"/>
  <c r="W187" i="4"/>
  <c r="W188" i="4"/>
  <c r="W189" i="4"/>
  <c r="W190" i="4"/>
  <c r="W191" i="4"/>
  <c r="W192" i="4"/>
  <c r="W193" i="4"/>
  <c r="W194" i="4"/>
  <c r="W195" i="4"/>
  <c r="W196" i="4"/>
  <c r="W197" i="4"/>
  <c r="W198" i="4"/>
  <c r="W199" i="4"/>
  <c r="W200" i="4"/>
  <c r="W201" i="4"/>
  <c r="W202" i="4"/>
  <c r="W203" i="4"/>
  <c r="W204" i="4"/>
  <c r="W205" i="4"/>
  <c r="W206" i="4"/>
  <c r="W207" i="4"/>
  <c r="W208" i="4"/>
  <c r="W209" i="4"/>
  <c r="W210" i="4"/>
  <c r="W211" i="4"/>
  <c r="W212" i="4"/>
  <c r="W213" i="4"/>
  <c r="W214" i="4"/>
  <c r="W215" i="4"/>
  <c r="W216" i="4"/>
  <c r="W217" i="4"/>
  <c r="W218" i="4"/>
  <c r="W219" i="4"/>
  <c r="W220" i="4"/>
  <c r="W221" i="4"/>
  <c r="W222" i="4"/>
  <c r="W226" i="4"/>
  <c r="K13" i="4"/>
  <c r="P13" i="4"/>
  <c r="K16" i="8" s="1"/>
  <c r="U228" i="4"/>
  <c r="W229" i="4"/>
  <c r="W230" i="4"/>
  <c r="W231" i="4"/>
  <c r="W232" i="4"/>
  <c r="W233" i="4"/>
  <c r="W234" i="4"/>
  <c r="W235" i="4"/>
  <c r="W236" i="4"/>
  <c r="W237" i="4"/>
  <c r="W238" i="4"/>
  <c r="W239" i="4"/>
  <c r="W240" i="4"/>
  <c r="W241" i="4"/>
  <c r="W242" i="4"/>
  <c r="W243" i="4"/>
  <c r="W244" i="4"/>
  <c r="W245" i="4"/>
  <c r="U247" i="4"/>
  <c r="W248" i="4"/>
  <c r="W247" i="4" s="1"/>
  <c r="J13" i="4"/>
  <c r="F16" i="8" s="1"/>
  <c r="O13" i="4"/>
  <c r="J16" i="8" s="1"/>
  <c r="W250" i="4"/>
  <c r="W249" i="4" s="1"/>
  <c r="W15" i="5"/>
  <c r="W14" i="5" s="1"/>
  <c r="F13" i="5"/>
  <c r="C17" i="8" s="1"/>
  <c r="G13" i="5"/>
  <c r="D17" i="8" s="1"/>
  <c r="K13" i="5"/>
  <c r="P13" i="5"/>
  <c r="R13" i="5"/>
  <c r="V13" i="5"/>
  <c r="O17" i="8" s="1"/>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W102" i="5"/>
  <c r="W103" i="5"/>
  <c r="W104" i="5"/>
  <c r="W15" i="6"/>
  <c r="W14" i="6" s="1"/>
  <c r="U22" i="6"/>
  <c r="W23" i="6"/>
  <c r="W22" i="6" s="1"/>
  <c r="W15" i="7"/>
  <c r="W16" i="7"/>
  <c r="U17" i="7"/>
  <c r="W18" i="7"/>
  <c r="W17" i="7" s="1"/>
  <c r="U19" i="7"/>
  <c r="W20" i="7"/>
  <c r="W19" i="7" s="1"/>
  <c r="J13" i="3"/>
  <c r="F15" i="8" s="1"/>
  <c r="V11" i="1"/>
  <c r="O13" i="8" s="1"/>
  <c r="W24" i="1"/>
  <c r="W23" i="1" s="1"/>
  <c r="R11" i="1"/>
  <c r="L13" i="8" s="1"/>
  <c r="G11" i="1"/>
  <c r="D13" i="8" s="1"/>
  <c r="F11" i="1"/>
  <c r="C13" i="8" s="1"/>
  <c r="F13" i="4"/>
  <c r="C16" i="8" s="1"/>
  <c r="W13" i="1"/>
  <c r="W12" i="1" s="1"/>
  <c r="W136" i="3"/>
  <c r="G12" i="8"/>
  <c r="R13" i="6"/>
  <c r="F13" i="6"/>
  <c r="C18" i="8" s="1"/>
  <c r="K13" i="6"/>
  <c r="W20" i="6"/>
  <c r="N13" i="6"/>
  <c r="S13" i="6"/>
  <c r="U16" i="6"/>
  <c r="U13" i="6" s="1"/>
  <c r="W21" i="6"/>
  <c r="F13" i="7"/>
  <c r="C19" i="8" s="1"/>
  <c r="K13" i="7"/>
  <c r="P13" i="7"/>
  <c r="K19" i="8" s="1"/>
  <c r="G12" i="2"/>
  <c r="D14" i="8" s="1"/>
  <c r="K12" i="2"/>
  <c r="H12" i="2"/>
  <c r="E14" i="8" s="1"/>
  <c r="P12" i="2"/>
  <c r="K14" i="8" s="1"/>
  <c r="O12" i="2"/>
  <c r="J14" i="8" s="1"/>
  <c r="N12" i="2"/>
  <c r="I14" i="8" s="1"/>
  <c r="J13" i="7"/>
  <c r="F19" i="8" s="1"/>
  <c r="M21" i="7"/>
  <c r="R13" i="7"/>
  <c r="L19" i="8" s="1"/>
  <c r="V13" i="7"/>
  <c r="O19" i="8" s="1"/>
  <c r="G13" i="7"/>
  <c r="D19" i="8" s="1"/>
  <c r="M14" i="7"/>
  <c r="M13" i="7" s="1"/>
  <c r="H19" i="8" s="1"/>
  <c r="W21" i="7"/>
  <c r="H13" i="6"/>
  <c r="E18" i="8" s="1"/>
  <c r="O13" i="6"/>
  <c r="P13" i="6"/>
  <c r="U18" i="6"/>
  <c r="M14" i="6"/>
  <c r="M18" i="6"/>
  <c r="M22" i="6"/>
  <c r="M14" i="5"/>
  <c r="M109" i="5"/>
  <c r="M24" i="4"/>
  <c r="M228" i="4"/>
  <c r="M249" i="4"/>
  <c r="M14" i="4"/>
  <c r="M120" i="3"/>
  <c r="M178" i="3"/>
  <c r="M14" i="3"/>
  <c r="M15" i="2"/>
  <c r="M13" i="2"/>
  <c r="F15" i="2"/>
  <c r="F12" i="2" s="1"/>
  <c r="C14" i="8" s="1"/>
  <c r="M12" i="1"/>
  <c r="W14" i="4" l="1"/>
  <c r="W228" i="4"/>
  <c r="W24" i="4"/>
  <c r="W13" i="4" s="1"/>
  <c r="U13" i="7"/>
  <c r="N19" i="8" s="1"/>
  <c r="U12" i="2"/>
  <c r="N14" i="8" s="1"/>
  <c r="I17" i="8"/>
  <c r="U13" i="5"/>
  <c r="N17" i="8" s="1"/>
  <c r="M12" i="8"/>
  <c r="F12" i="8"/>
  <c r="E12" i="8"/>
  <c r="D12" i="8"/>
  <c r="P19" i="8"/>
  <c r="L18" i="8"/>
  <c r="L17" i="8"/>
  <c r="K18" i="8"/>
  <c r="K17" i="8"/>
  <c r="W19" i="1"/>
  <c r="W14" i="7"/>
  <c r="W13" i="7" s="1"/>
  <c r="J18" i="8"/>
  <c r="J17" i="8"/>
  <c r="C12" i="8"/>
  <c r="U13" i="3"/>
  <c r="N15" i="8" s="1"/>
  <c r="I12" i="8"/>
  <c r="O12" i="8"/>
  <c r="W14" i="3"/>
  <c r="W16" i="5"/>
  <c r="W13" i="5" s="1"/>
  <c r="W12" i="2"/>
  <c r="M13" i="5"/>
  <c r="H17" i="8" s="1"/>
  <c r="W18" i="6"/>
  <c r="W13" i="6" s="1"/>
  <c r="M21" i="3"/>
  <c r="M13" i="3" s="1"/>
  <c r="H15" i="8" s="1"/>
  <c r="U13" i="4"/>
  <c r="N16" i="8" s="1"/>
  <c r="W120" i="3"/>
  <c r="W21" i="3" s="1"/>
  <c r="W14" i="1"/>
  <c r="W11" i="1" s="1"/>
  <c r="M12" i="2"/>
  <c r="H14" i="8" s="1"/>
  <c r="P14" i="8" s="1"/>
  <c r="M13" i="6"/>
  <c r="H18" i="8" s="1"/>
  <c r="M13" i="4"/>
  <c r="H16" i="8" s="1"/>
  <c r="M11" i="1"/>
  <c r="H13" i="8" s="1"/>
  <c r="P13" i="8" s="1"/>
  <c r="W13" i="3" l="1"/>
  <c r="N18" i="8"/>
  <c r="P18" i="8" s="1"/>
  <c r="L12" i="8"/>
  <c r="P17" i="8"/>
  <c r="J12" i="8"/>
  <c r="K12" i="8"/>
  <c r="P16" i="8"/>
  <c r="N12" i="8"/>
  <c r="P15" i="8"/>
  <c r="H12" i="8"/>
  <c r="P12" i="8" l="1"/>
</calcChain>
</file>

<file path=xl/sharedStrings.xml><?xml version="1.0" encoding="utf-8"?>
<sst xmlns="http://schemas.openxmlformats.org/spreadsheetml/2006/main" count="5127" uniqueCount="2124">
  <si>
    <t>Iespējami</t>
  </si>
  <si>
    <t>"Ogres novada investīciju plāns 2018.-2020. gadam"</t>
  </si>
  <si>
    <t>1. ilgtermiņa prioritāte - VESELĪGA UN SOCIĀLI ATBALSTĪTA SABIEDRĪBA</t>
  </si>
  <si>
    <t>N.p.k.</t>
  </si>
  <si>
    <t>Projekta nosaukums</t>
  </si>
  <si>
    <t>Sasaiste ar rīcības plānu (uzdevums)</t>
  </si>
  <si>
    <t>Projekta nozīme</t>
  </si>
  <si>
    <t>Vadības funkcija pašvaldības budžetā</t>
  </si>
  <si>
    <t>Projekta izmaksas KOPĀ</t>
  </si>
  <si>
    <t>Prognozējamie sagaidāmie projekta rezultāti/ piezīmes</t>
  </si>
  <si>
    <t>Projekta ieviešanas laiks</t>
  </si>
  <si>
    <t>Par projekta ieviešanu atbildīgā struktūrvienība, iestāde, kapitālsabiedrība</t>
  </si>
  <si>
    <t>Projekts ir pabeigts (Jā/Daļēji/Nē)</t>
  </si>
  <si>
    <t xml:space="preserve">Uzraudzības piezīmes. </t>
  </si>
  <si>
    <t>Finanšu instrumenti</t>
  </si>
  <si>
    <t>Pašvaldības budžeta līdzekļi EUR</t>
  </si>
  <si>
    <t>Pašvaldības ņemtie kredītlīdzekļi EUR</t>
  </si>
  <si>
    <t>Eiropas Savienības un cits ārējais finansējums EUR</t>
  </si>
  <si>
    <t>Fonda nosaukums.</t>
  </si>
  <si>
    <t>Valsts finansējums EUR</t>
  </si>
  <si>
    <t>Cits finansējums EUR</t>
  </si>
  <si>
    <t>Cita finansējuma avots</t>
  </si>
  <si>
    <t xml:space="preserve">Kopā </t>
  </si>
  <si>
    <t>VESELĪGA UN SOCIĀLI ATBALSTĪTA SABIEDRĪBA</t>
  </si>
  <si>
    <t>1. VTP Optimāla sociālās aizsardzības un veselības veicināšanas pārvaldība</t>
  </si>
  <si>
    <t>1.1.1</t>
  </si>
  <si>
    <t>Izvietojot sociālā dienesta struktūrvienības vienā ēkā tiks nodrošināti pakalpojumi vienuviet, kā rezultātā tiks nodrošināta efektīvāka pārraudzība un uzlabota pakalpojuma kvalitāte</t>
  </si>
  <si>
    <t>1.1.1. Nodrošināt efektīvu pašvaldības sociālo institūciju savstarpējo sadarbību un koordināciju</t>
  </si>
  <si>
    <t>Ļoti svarīgi</t>
  </si>
  <si>
    <t>_05.30011</t>
  </si>
  <si>
    <t>ERAF</t>
  </si>
  <si>
    <t>Izstrādāta tehniskā dokumentācija un veikta bijušās Ogres Profesionālās vidusskolas ēkas Ogrē, Upes prospektā 16 rekonstrukcija, paaugstinot ēkas energoefektivitāti. Sociālo pakalpojumu sniegšanas vietas pieejamas cilvēkiem ar funkcionāliem traucējumiem (ierīkotas zvana pogas, lifti, elektriskās durvis, pielāgotas ieejas, uzbrauktuves, sanitārie mezgli) - īstenotas 5 aktivitātes vides pieejamības nodrošināšanai.</t>
  </si>
  <si>
    <t>2019.</t>
  </si>
  <si>
    <t>Infrastruktūras veicināšanas nodaļa</t>
  </si>
  <si>
    <t>2. VTP Mūsdienu prasībām atbilstoša infrastruktūra</t>
  </si>
  <si>
    <t>1.2.1</t>
  </si>
  <si>
    <t>Bērnu nama "Laubere" telpu remonts</t>
  </si>
  <si>
    <t>2.1.1. Nodrošināt sociālo pakalpojumu un palīdzības sniegšanai nepieciešamos materiāli tehniskos līdzekļus</t>
  </si>
  <si>
    <t>Svarīgi</t>
  </si>
  <si>
    <t>10.70004 Bērnu nams "Laubere"</t>
  </si>
  <si>
    <t>Veikts bērnu dzīvojamo un atpūtas telpu remonts</t>
  </si>
  <si>
    <t>Lauberes pagasta pārvalde, bērnu nams "Laubere"</t>
  </si>
  <si>
    <t>1.2.2</t>
  </si>
  <si>
    <t>Sociālo dzīvokļu izveide novadā</t>
  </si>
  <si>
    <t>10.600 Mājokļa atbalsts</t>
  </si>
  <si>
    <t>Izveidots sociālais dzīvoklis Mazozolos</t>
  </si>
  <si>
    <t>Mazozolu pagasta pārvalde</t>
  </si>
  <si>
    <t>1.2.3</t>
  </si>
  <si>
    <t>Vispārēja tipa pansionāta "Madliena" karstā ūdens sagatavošanas sistēmas energoefektivitātes paaugstināšana</t>
  </si>
  <si>
    <t xml:space="preserve">2.1.3. Paaugstināt veselības aprūpes un pašvaldības sociālo institūciju energoefektivitāti un uzlabot infrastruktūru </t>
  </si>
  <si>
    <t>10.70005 Pansionāts "Madliena"</t>
  </si>
  <si>
    <t>Izstrādāts karstā ūdens sagatavošanas sistēmas projekts, veikta sistēmas pārbūve, izmantojot saules paneļus karstā ūdens sagatavošanai</t>
  </si>
  <si>
    <t>pansionāts "Madliena"</t>
  </si>
  <si>
    <t>1.2.4</t>
  </si>
  <si>
    <t>Sociālā dzīvokļia labiekārtošana Mazozolu pagastā</t>
  </si>
  <si>
    <t>2.1.2. Pielāgot jaunas un renovēt esošās Sociālā dienesta telpas atbilstoši sociālo pakalpojumu sniegšanas prasībām un klientu un darbinieku vajadzībām</t>
  </si>
  <si>
    <t>Labiekārtots sociālais dzīvoklis Mazozolu pagastā</t>
  </si>
  <si>
    <t>2019-2020</t>
  </si>
  <si>
    <t>3. VTP Sociālo un veselības pakalpojumu attīstība</t>
  </si>
  <si>
    <t>1.3.1</t>
  </si>
  <si>
    <t>Grupu dzīvokļu izveide personām ar garīga rakstura traucējumiem un psihiskām saslimšanām Ogres novadā</t>
  </si>
  <si>
    <t>3.1.1. Paaugstināt esošo sociālo pakalpojumu kvalitāti un pieejamību</t>
  </si>
  <si>
    <t>_10.70016</t>
  </si>
  <si>
    <t>Ar pakalpojumu nodrošinātas vismaz 10 personas</t>
  </si>
  <si>
    <t>2020.</t>
  </si>
  <si>
    <t>Ogres novada Sociālais dienests</t>
  </si>
  <si>
    <t>1.3.2</t>
  </si>
  <si>
    <t>Ierīkot cilvēkiem ar īpašām vajadzībām piekļuvi pie ārstiem Suntažu pagastā</t>
  </si>
  <si>
    <t>_07.210 Ambulatorās ārstniecības iestādes</t>
  </si>
  <si>
    <t>Ierīkota piekļuve pie ārstiem Suntažos personām ar īpašām vajadzībām</t>
  </si>
  <si>
    <t>Suntažu pagasta pārvalde</t>
  </si>
  <si>
    <t>1.3.3</t>
  </si>
  <si>
    <t>Pakalpojumu infrastruktūras attīstība deinstitualizācijas plānu īstenošanai</t>
  </si>
  <si>
    <t>Ieviests projekts "Pakalpojumu infrastruktūras attīstība deinstitualizācijas plānu īstenošanai"</t>
  </si>
  <si>
    <t>2018-2020</t>
  </si>
  <si>
    <t xml:space="preserve"> Ogres novada sociālais dienests </t>
  </si>
  <si>
    <t>4. VTP  Sabiedrības līdzdalība sociālajā aizsardzībā un veselības veicināšanā</t>
  </si>
  <si>
    <t>1.4.1</t>
  </si>
  <si>
    <t>1VTP</t>
  </si>
  <si>
    <t>2VTP</t>
  </si>
  <si>
    <t>3VTP</t>
  </si>
  <si>
    <t>4VTP</t>
  </si>
  <si>
    <t>4.1.1. Veicināt nevalstisko organizāciju iesaistīšanos sociālo un veselības veicināšanas jautājumu risināšanā</t>
  </si>
  <si>
    <t>1.1.2. Uzlabot informācijas pieejamību iedzīvotājiem par sociālajiem pakalpojumiem, sociālo palīdzību un veselības veicināšanas iespējām</t>
  </si>
  <si>
    <t>3.1.2. Attīstīt nometņu un radošo darbnīcu darbību sociālā riska grupu bērniem un jauniešiem</t>
  </si>
  <si>
    <t>4.1.2. Atbalstīt veselīgu dzīves veidu popularizējošu pasākumu organizēšanu</t>
  </si>
  <si>
    <t>1.2.1. Sistemātiski paaugstināt sociālo institūciju darbinieku un veselības veicināšanas speciālistu kvalifikāciju un profesionalitāti</t>
  </si>
  <si>
    <t>3.1.3. Veicināt audžuģimeņu veidošanos</t>
  </si>
  <si>
    <t>4.1.3. Sekmēt veselību veicinošu darba vidi</t>
  </si>
  <si>
    <t>1.2.2. Iesaistīt pašvaldības speciālistus novada un citu institūciju organizētajos pieredzes apmaiņas pasākumos Latvijā un ārvalstīs</t>
  </si>
  <si>
    <t>3.2.1. Uzlabot sociālā riska grupu dzīves kvalitāti</t>
  </si>
  <si>
    <t>1.3.1. Sadarboties ar citām pašvaldībām, institūcijām sociālo, medicīniskās palīdzības un veselības veicināšanas jautājumu risināšanā</t>
  </si>
  <si>
    <t>3.2.2. Izveidot jaunus sociālos un veselības veicināšanas pakalpojumus un programmas dažādām mērķa grupām</t>
  </si>
  <si>
    <t>1.3.2. Iesaistīties valsts sociālās un veselības veicināšanas politikas izstrādē</t>
  </si>
  <si>
    <t>3.2.3. Attīstīt sociālos pakalpojumus, kas vērsti uz pašaprūpes paaugstināšanu bērniem invalīdiem un personām ar garīga rakstura traucējumiem un psihiskām saslimšanām</t>
  </si>
  <si>
    <t>3.3.1. Veicināt primārās veselības aprūpes pakalpojuma pieejamību lauku teritorijā</t>
  </si>
  <si>
    <t>3.3.2. Atbalstīt aptieku izveidi lauku teritorijā</t>
  </si>
  <si>
    <t>3.3.3. Atbalstīt privātos medicīnas pakalpojumus</t>
  </si>
  <si>
    <t>2. ilgtermiņa prioritāte - DAUDZVEIDĪGA UN INOVATĪVA EKONOMIKA</t>
  </si>
  <si>
    <t>DAUDZVEIDĪGA UN INOVATĪVA EKONOMIKA</t>
  </si>
  <si>
    <t>2. VTP Ekonomisko attīstību veicinoša infrastruktūra</t>
  </si>
  <si>
    <t>2.2.1</t>
  </si>
  <si>
    <t>SAM 5.6.2.Degradētās teritorijas Pārogres industriālajā parkā revitalizācija</t>
  </si>
  <si>
    <t>2.1.1. Uzlabot uzņēmumu sasniedzamību un ražošanas teritoriju attīstību</t>
  </si>
  <si>
    <t>_04.11114</t>
  </si>
  <si>
    <t>SAM 5.6.2</t>
  </si>
  <si>
    <t>Revitalizēta degradētā teritorija Pārogres industriālajā parkā</t>
  </si>
  <si>
    <t>3. VTP Atbalsts ražošanas un pakalpojumu attīstībai</t>
  </si>
  <si>
    <t>2.3.1</t>
  </si>
  <si>
    <t xml:space="preserve"> Kultūras mantojuma saglabāšaba un attīstība Daugavas ceļā </t>
  </si>
  <si>
    <t>3.2.4. Sanatorijas “Ogre” attīstīšana</t>
  </si>
  <si>
    <t>_08.29008</t>
  </si>
  <si>
    <t xml:space="preserve">Renovēts kultūras piemineklis Gaismas prospektā; 
Ogres 2/6, kurā izveidots reģionālas nozīmes kultūras mantojuma, laikmetīgas mākslas un rezidenču centrs;
Dabas parka „Ogres Zilie kalni” informācijas un sporta centrs. 2020.gadā paredzētos 2milj EUR tiek paredzēts piesaistīt no privātiem investoriem
</t>
  </si>
  <si>
    <t>2.3.2</t>
  </si>
  <si>
    <t xml:space="preserve">Meņģeles pagasta vēsturiskās ēkas “Krievskola” atjaunošana un pārveidošana par vietējo tirdzniecības vietu </t>
  </si>
  <si>
    <t>3.3.4. Sekmēt novada amatnieku prasmju popularizēšanu un izmantošanu tūrisma un radošo industriju piedāvājuma veidošanā</t>
  </si>
  <si>
    <t>04.11101 Uzņēmējdarbības attīstīšanas veicināšanai</t>
  </si>
  <si>
    <t>LAD</t>
  </si>
  <si>
    <t xml:space="preserve">Meņģeles pagasta vēsturiskās ēkas “Krievskola” atjaunošana un pielāgošana vietējai tirdzniecības vietai, izvietojot tajā arī Sudraba Edžus muzeju un tūrisma informācijas centru, </t>
  </si>
  <si>
    <t>2.3.3</t>
  </si>
  <si>
    <t>Suntažu tirgus laukuma izveide</t>
  </si>
  <si>
    <t>2.3.4</t>
  </si>
  <si>
    <t>3.1.3. Radošās un sociālās uzņēmējdarbības centra izveide Ogrē</t>
  </si>
  <si>
    <t>Veikta esošo telpu pielāgošana atvērtā tipa radošajam birojam (co-working space)</t>
  </si>
  <si>
    <t>Ogres novada kultūras centrs</t>
  </si>
  <si>
    <t>2.3.5</t>
  </si>
  <si>
    <t>Kvalitatīva, mūsdienīga Mākslas objekta par godu Ogres 90 gadu jubilejai izgatavošana un uzstādīšana</t>
  </si>
  <si>
    <t xml:space="preserve">3.3.1. Uzlabot tūrisma pakalpojumu pieejamību un kvalitāti Ogres novadā </t>
  </si>
  <si>
    <t>06.60012 Pašvaldības teritoriju labiekārtošana</t>
  </si>
  <si>
    <t>Oges novada ainavu arhitekts</t>
  </si>
  <si>
    <t>1. VTP Uzņēmēj-darbību atbalstoša pašvaldība</t>
  </si>
  <si>
    <t>2.1.1</t>
  </si>
  <si>
    <t>2.2.3</t>
  </si>
  <si>
    <t>4. VTP  Par novada ekonomiku informēta sabiedrība</t>
  </si>
  <si>
    <t>2.4.1</t>
  </si>
  <si>
    <t>1.1.1. Pilnveidot Ogres novada uzņēmējdarbības attīstības atbalsta sistēmu</t>
  </si>
  <si>
    <t>3.1.1. Veicināt sadarbību ar LIAA, vēstniecībām un potenciālajiem investoriem investīciju piesaistē</t>
  </si>
  <si>
    <t>4.1.1. Attīstīt ekonomiskās izglītības procesus</t>
  </si>
  <si>
    <t>1.1.2. Izstrādāt efektīvu nodokļu atlaižu sistēmu uzņēmējdarbības veicināšanai</t>
  </si>
  <si>
    <t>2.1.2. Dubultā (rezerves) elektrības pieslēguma izveide Pārogrē</t>
  </si>
  <si>
    <t>3.1.2. BP „Ogre” un OBIC ražošanas telpu paplašināšana</t>
  </si>
  <si>
    <t>1.1.3. Uzlabot pašvaldības un uzņēmēju savstarpējo komunikāciju un sadarbību</t>
  </si>
  <si>
    <t>2.1.3. Hansa Matrix (SIA “Hanzas Elektronika”) paplašināšanas projekts</t>
  </si>
  <si>
    <t>1.1.4. Attīstīt privāto un publisko partnerību (PPP)</t>
  </si>
  <si>
    <t>2.1.4. Pievedceļa uzlabošana uz SIA “Pallant” ražotni</t>
  </si>
  <si>
    <t>1.1.5. Veikt padziļinātu novada tūrisma attīstības iespēju izpēti</t>
  </si>
  <si>
    <t>2.1.5. SIA  “Doleta Baltic” ceļa pieslēgums no A6 autoceļa</t>
  </si>
  <si>
    <t>3.2.1. Veicināt zinātnieku un uzņēmumu sadarbību pētniecības jomā</t>
  </si>
  <si>
    <t>1.2.1. Sekmēt jauniešu iekļaušanos darba tirgū</t>
  </si>
  <si>
    <t>2.1.6. Pašvaldības autoceļu V972-Dzintari 2,03 km un V977-Grendeles 0,8 km posma seguma atjaunošana, V920-Oliņas-V977 0,4 km posma rekonstrukcija</t>
  </si>
  <si>
    <r>
      <t>3.2.2. Veicināt lauksaimniecības nozaru attīstību</t>
    </r>
    <r>
      <rPr>
        <strike/>
        <sz val="11"/>
        <color theme="0" tint="-0.14999847407452621"/>
        <rFont val="Times New Roman"/>
        <family val="1"/>
        <charset val="186"/>
      </rPr>
      <t xml:space="preserve"> </t>
    </r>
  </si>
  <si>
    <t>1.3.1. Popularizēt novadā saražoto produkciju un sniegtos pakalpojumus</t>
  </si>
  <si>
    <t>2.1.7. Madlienas Biznesa parka infrastruktūras izveides projekta I kārta</t>
  </si>
  <si>
    <t>3.2.3. Attīstīt derīgo izrakteņu ieguves nozari</t>
  </si>
  <si>
    <t>2.1.8. Madlienas tirgus laukuma un tirdzniecības vietu-paviljonu projekta izstrāde</t>
  </si>
  <si>
    <t>3.2.5. Pašvaldībai valdījumā esošo publisko ūdenskrātuvju rekultivācija un zivsaimnieciskā izmantošana</t>
  </si>
  <si>
    <t>VIDI SAUDZĒJOŠA INFRASTRUKTŪRA</t>
  </si>
  <si>
    <t>1. VTP Efektīva infrastruktūras pārvalde</t>
  </si>
  <si>
    <t>3.1.1</t>
  </si>
  <si>
    <t>Suntažu pašvaldības ēku un infrastruktūras siltumenerģijas un elektroenerģijas patēriņa analīze- ēkas jumta seguma siltināšana un remonts.</t>
  </si>
  <si>
    <t>1.1.3. Samazināt nelietderīgu siltumenerģijas un elektroenerģijas resursu patēriņu</t>
  </si>
  <si>
    <t>5.30001 Energoauditi, atzinumi</t>
  </si>
  <si>
    <t>Pašvaldības ēku un infrastruktūras siltumenerģijas un elektroenerģijas patēriņa analīze- ēkas jumta seguma siltināšana un remonts.</t>
  </si>
  <si>
    <t>2019</t>
  </si>
  <si>
    <t>3.1.2</t>
  </si>
  <si>
    <t xml:space="preserve">Turpināt informācijas tehnoloģiju ieviešanu infrastruktūras un mājokļu apsaimniekošanā </t>
  </si>
  <si>
    <t>1.3.2. Turpināt informācijas tehnoloģiju ieviešanu infrastruktūras un mājokļu apsaimniekošanā</t>
  </si>
  <si>
    <t>06.60001 Mājokļu apsaimniekošana</t>
  </si>
  <si>
    <t xml:space="preserve">Tiek turpināat informācijas tehnoloģiju ieviešana infrastruktūras un mājokļu apsaimniekošanā </t>
  </si>
  <si>
    <t>P/A "Ogres Namsaimnieks"</t>
  </si>
  <si>
    <t>3.2.1</t>
  </si>
  <si>
    <t>Stacijas laukuma rekonstrukcija, „park &amp; ride” sistēmas ieviešana</t>
  </si>
  <si>
    <t>2.1.1. Uzlabot Ogres novada teritoriju savstarpēju sasniedzamību</t>
  </si>
  <si>
    <t>04.510010 Ceļu būvniecībai un remontiem</t>
  </si>
  <si>
    <t xml:space="preserve">Izstrādāts projekts un realizēta stacijas laukuma rekonstrukcija, palielinot autostāvvietu skaitu un uzlabojot piegulošās teritorijas labiekārtojumu un vides
pieejamību
</t>
  </si>
  <si>
    <t>Nē</t>
  </si>
  <si>
    <t>3.2.2</t>
  </si>
  <si>
    <t xml:space="preserve">Tuneļu zem dzelzceļa šķērsojuma Ogres pilsētā, tehniskā projekta izstrāde un būvniecība
</t>
  </si>
  <si>
    <t>_0451009, 06.2001</t>
  </si>
  <si>
    <t>Izstrādāta tuneļu tehniskā projekta dokumentācija, izbūvēti tuneļi zem dzelzceļa šķērsojuma Ogres pilsētā</t>
  </si>
  <si>
    <t>2018-2019</t>
  </si>
  <si>
    <t>3.2.3</t>
  </si>
  <si>
    <t>Izstrādāta projekta dokomentācija un pārbūvēta Rūpnieku iela</t>
  </si>
  <si>
    <t>2.1.2. Uzlabot pašvaldības ielu un ceļu tehnisko stāvokli, satiksmes drošības sistēmu un satiksmes organizāciju</t>
  </si>
  <si>
    <t>_04.510012</t>
  </si>
  <si>
    <t>3.2.4</t>
  </si>
  <si>
    <t>Izstrādāta projekta dokomentācija un pārbūvēta Birzgales iela</t>
  </si>
  <si>
    <t>06.2001 Teritoriju attīstība</t>
  </si>
  <si>
    <t>3.2.5</t>
  </si>
  <si>
    <t>Izstrādāta projekta dokomentācija un pārbūvēta Kadiķu iela</t>
  </si>
  <si>
    <t>06.2001 Teritoriju attīstība
04.510 auto transports</t>
  </si>
  <si>
    <t>3.2.6</t>
  </si>
  <si>
    <t>J.Čakstes prospekta pārbuve</t>
  </si>
  <si>
    <t>04.510011 Jāņā Čakstes prospekta rekonstrukcija</t>
  </si>
  <si>
    <t>Veikta J.Čakstes prospekta pārbuve</t>
  </si>
  <si>
    <t>2018</t>
  </si>
  <si>
    <t>3.2.7</t>
  </si>
  <si>
    <t xml:space="preserve">Izstrādāta projekta dokumentācija un uzlabota satiksmes drošība Zinību ielas, Kranciema ielas, Kalna prospekta un Skolas ielu krustojumos.
</t>
  </si>
  <si>
    <t>3.2.8</t>
  </si>
  <si>
    <t>Pārbūvēti Zinību ielas, Kranciema ielas, Kalna prospekta un Skolas ielu krustojumi, satiksmes drošības uzlabošanai (3 apļu krustojumi).</t>
  </si>
  <si>
    <t>04.510 Auto transports</t>
  </si>
  <si>
    <t>Pārbūvēti Zinību ielas, Kranciema ielas, Kalna prospekta un Skolas ielu krustojumi, satiksmes drošības uzlabošanai.</t>
  </si>
  <si>
    <t>3.2.9</t>
  </si>
  <si>
    <t>Parka ielas pārbūve</t>
  </si>
  <si>
    <t>04.510 Autotransports</t>
  </si>
  <si>
    <t>Veikta Parka ielas pārbūve</t>
  </si>
  <si>
    <t>3.2.10</t>
  </si>
  <si>
    <t xml:space="preserve">Izstrādāts projekts Skolas ielas (no Brīvības ielas līdz Pirts ielai) posmam brauktuves un trotuāra rekonstrukcijai
</t>
  </si>
  <si>
    <t>06.2001 Teritoriju attīstība
_04.510 autotransports</t>
  </si>
  <si>
    <t>PA "Ogres namsaimnieks"</t>
  </si>
  <si>
    <t>3.2.11</t>
  </si>
  <si>
    <t>Norupes ielas remonts</t>
  </si>
  <si>
    <t>Veikts Norupes ielas remonts</t>
  </si>
  <si>
    <t>3.2.12</t>
  </si>
  <si>
    <t>Divkāršā virsmas apstrāde Lauberes, Lēdmanes, Madlienas, Taurupes, Mežmalas (līdz Amatnieku), Bezdelīgu (līdz Amatnieku) un Vēju (līdz Amatnieku) ielās</t>
  </si>
  <si>
    <t>Veikta divkāršā virsmas apstrāde Lauberes, Lēdmanes, Madlienas, Taurupes, Mežmalas (līdz Amatnieku), Bezdelīgu (līdz Amatnieku) un Vēju (līdz Amatnieku) ielās</t>
  </si>
  <si>
    <t>3.2.13</t>
  </si>
  <si>
    <t>Remontdarbi Lielvārdes, Uzvaras, Pagasta, Strautu, A.Upīša, Lāčplēša, Griezes, M.Ķentes ielās</t>
  </si>
  <si>
    <t>Veikti remontdarbi Lielvārdes, Uzvaras, Pagasta, Strautu, A.Upīša, Lāčplēša, Griezes, M.Ķentes ielās</t>
  </si>
  <si>
    <t>3.2.14</t>
  </si>
  <si>
    <t>Izstrādāta projekta dokumentācija un izbūvēts apgaismojums Lakstīgalu ielai</t>
  </si>
  <si>
    <t>06.4001: Ielu apgaismošanas izdevumi</t>
  </si>
  <si>
    <t>3.2.15</t>
  </si>
  <si>
    <t>Izstrādāta projekta dokumentācija un izbūvēts apgaismojums Lēdmanes, Puķu, Apses
ielās, Pureņu gatvē</t>
  </si>
  <si>
    <t>3.2.16</t>
  </si>
  <si>
    <t>Izbūvēts apgaismojums Priežu ielā, Ciemupes ciemā</t>
  </si>
  <si>
    <t>2020</t>
  </si>
  <si>
    <t>Ogresgala pagasta pārvalde, P/A „Ogres namsaimn ieks”</t>
  </si>
  <si>
    <t>3.2.17</t>
  </si>
  <si>
    <t xml:space="preserve">Lielās ielas posmā no Liepu ielai līdz Aroniju ielai, Ogresgalā, apgaismojuma projekta izstrāde un
būvniecība
</t>
  </si>
  <si>
    <t xml:space="preserve">Izstrādāts apgaismojuma projekts un veikta
būvniecība Lielās ielas posmā no Liepu ielai līdz Aroniju ielai, Ogresgalā.
</t>
  </si>
  <si>
    <t>3.2.18</t>
  </si>
  <si>
    <t xml:space="preserve">Izstrādāts Madlienas ciema ielu apgaismojuma
rekonstrukcija s projekts
</t>
  </si>
  <si>
    <t xml:space="preserve">Izstrādāts Madlienas ciema ielu apgaismojuma
rekonstrukcijas projekts
</t>
  </si>
  <si>
    <t xml:space="preserve">KPI „ABZA”
</t>
  </si>
  <si>
    <t>3.2.19</t>
  </si>
  <si>
    <t xml:space="preserve">Atjaunots apgaismojums Skolas ielā (ceļam uz Taurupes pamatskolas Mazozolu
filiāli)
</t>
  </si>
  <si>
    <t xml:space="preserve">Atjaunots apgaismojums Skolas ielā (ceļam uz Taurupes pamatskolas Mazozolu filiāli)
</t>
  </si>
  <si>
    <t>3.2.20</t>
  </si>
  <si>
    <t>Izbūvēts apgaismojums Damāru ielā, Mazozolu pagastā</t>
  </si>
  <si>
    <t>3.2.21</t>
  </si>
  <si>
    <t>luksoforu uzstādīšana Austrumu ielas un A6 šosejas krustojumā (Daugavpils šosejas projekta daļa sadarbībā ar LVC)</t>
  </si>
  <si>
    <t>_0451008</t>
  </si>
  <si>
    <t xml:space="preserve">Uzstādīti luksofori  Austrumu ielas un A6 šosejas krustojumā </t>
  </si>
  <si>
    <t>3.2.22</t>
  </si>
  <si>
    <t>Izbūvēta gājēju ietve Liepu gatvē, Ciemupē</t>
  </si>
  <si>
    <t xml:space="preserve">Ogresgala pagasta pārvalde, P/A „Ogres namsaimnieks”
</t>
  </si>
  <si>
    <t>3.2.23</t>
  </si>
  <si>
    <t xml:space="preserve">Auto stāvlaukuma atjaunošana un izbūvēts betona
bruģakmens celiņi Ciemupē
</t>
  </si>
  <si>
    <t xml:space="preserve">Atjaunots auto stāvlaukums, izbūvēti betona
bruģakmens celiņi Ciemupē
</t>
  </si>
  <si>
    <t>3.2.24</t>
  </si>
  <si>
    <t xml:space="preserve">Ierīkotas cilvēkiem ar īpašām vajadzībām vismaz divas autostāvvietas gadā pie pašvaldības iestādēm
</t>
  </si>
  <si>
    <t xml:space="preserve">Iestāžu vadītāji, 
P/A „Ogres namsaimnieks”
</t>
  </si>
  <si>
    <t>3.2.25</t>
  </si>
  <si>
    <t>Daugavpils šosejas (A6) atjaunošana sadarbībā ar LVC (t.sk., deformācijas šuvju nomaiņa uz tilta pār Ogres upi)</t>
  </si>
  <si>
    <t>2.1.3. Nodrošināt ar transporta infrastruktūru saistīto objektu atbilstību kvalitātes prasībām</t>
  </si>
  <si>
    <t>3.2.26</t>
  </si>
  <si>
    <t xml:space="preserve">Rekonstruētas divas satiksmes organizācijai neatbilstošas sabiedriskā transporta pieturvietas
gadā
</t>
  </si>
  <si>
    <t>2.1.4. Izveidot savstarpēji saistītu un efektīvu sabiedriskā transporta sistēmu</t>
  </si>
  <si>
    <t>Katru gadu rekonstruētas divas satiksmes organizācijai neatbilstošas sabiedriskā transporta pieturvietas</t>
  </si>
  <si>
    <t xml:space="preserve">P/A „Ogres namsaimn ieks”
</t>
  </si>
  <si>
    <t>3.2.27</t>
  </si>
  <si>
    <t>Ierīkotas velo novietnes pie divdesmit objektiem pašvaldības teritorijā</t>
  </si>
  <si>
    <t>2.1.5. Iekļaut velotransporta infrastruktūru kopējā transporta tīklā</t>
  </si>
  <si>
    <t xml:space="preserve">P/A „Ogres namsaimn ieks”, pašvaldīb as
iestādes
</t>
  </si>
  <si>
    <t>3.2.28</t>
  </si>
  <si>
    <t xml:space="preserve"> Veloceliņa Ogre - Ogresgals projektēšana un būvniecība</t>
  </si>
  <si>
    <t>Izveidots tehniskais projekts un izbūvēts veloceliņš Ogre - Ogresgals</t>
  </si>
  <si>
    <t>3.2.29</t>
  </si>
  <si>
    <t>Špakovska parka topogrāfijas veikšana, vienošanās ar zemes īpašniekiem, attīstības un apsaimniekošan as projekta plāna izstāde</t>
  </si>
  <si>
    <t>2.5.3. Veidot mūsdienīgus un videi draudzīgus publiski pieejamus rekreācijas objektus</t>
  </si>
  <si>
    <t>Izstrādāta topogrāfija Špakovska parkā, attīstības un apsaimniekošanas projekta plāna izstāde</t>
  </si>
  <si>
    <t>Ogres novada Ainavu arhitekts</t>
  </si>
  <si>
    <t>3.2.30</t>
  </si>
  <si>
    <t>Ogres parka teritorijas rekonstrukcija (J.Čakstes)</t>
  </si>
  <si>
    <t>Veikta  parka teritorijas rekonstrukcija (J.Čakstes)</t>
  </si>
  <si>
    <t>3.2.31</t>
  </si>
  <si>
    <t>Bērnu rotaļu laukuma izbūve J.Čakstes parkā</t>
  </si>
  <si>
    <t>Izbūvēts bērnu rotaļu laukums J.Čakstes parkā</t>
  </si>
  <si>
    <t>3.2.32</t>
  </si>
  <si>
    <t>Jaunogres parka projekta izstrāde</t>
  </si>
  <si>
    <t>Izstrādāts Jaunogres parka izveides projekts</t>
  </si>
  <si>
    <t>3.2.33</t>
  </si>
  <si>
    <t>2.4.4. Paaugstināt pašvaldības ēku energoefektivitāti</t>
  </si>
  <si>
    <t>3.2.34</t>
  </si>
  <si>
    <t>Lietusūdens kanalizācijas ierikošana un uzturēšana</t>
  </si>
  <si>
    <t>2.2.1. Nodrošināt normatīvo aktu prasībām atbilstošu ūdenssaimniecības infrastruktūru</t>
  </si>
  <si>
    <t>05.2001 Lietus ūdeņu kanalizācija</t>
  </si>
  <si>
    <t>Izstrādāta tehniskā dokumentācija un ierīkota ūdens kanalizācija Druvas ielā, no Celtnieku ielas rajona starp Daugavpils šoseju un Celtnieku ielu, Ausekļa prospektā, Baldones ielā, Grīvas prospektā 25, J.Čakstes prospektā</t>
  </si>
  <si>
    <t>3.2.35</t>
  </si>
  <si>
    <t>Cilvēkiem ar īpašām vajadzībām autostāvvietu ierīkošana pie pašvaldības iestādēm</t>
  </si>
  <si>
    <t>Ierīkotas vismaz 2 autostāvvietas gadā cilvēkiem ar īpašām vajadzībām pie pašvaldības iestādēm</t>
  </si>
  <si>
    <t>iestāžu vadītāji</t>
  </si>
  <si>
    <t>3.2.36</t>
  </si>
  <si>
    <t>Velo novietņu ierīkošana pie pašvaldības iestādēm</t>
  </si>
  <si>
    <t>Ierīkotas velo novietnes pie 20 objektiem pašvaldības teritorijā</t>
  </si>
  <si>
    <t>3.2.37</t>
  </si>
  <si>
    <t>Ūdensvada rekonstrukcija Ogres pilsētā un Ogresgala pagastā</t>
  </si>
  <si>
    <t>2.2.2. Samazināt vides piesārņojumu ar neattīrītiem vai nepietiekami attīrītiem sadzīves notekūdeņiem</t>
  </si>
  <si>
    <t>06.300 Ūdensapgāde</t>
  </si>
  <si>
    <t>Ūdensvada rekonstrukcija Indrānu ielā (posmā no Indrānu ielas 9 līdz Indrānu ielai 17, PE63, L=100m) Ūdensvada ievada uz Grīvas pr.23 rekonstrukcija.</t>
  </si>
  <si>
    <t>3.2.38</t>
  </si>
  <si>
    <t>Jauna bioloģisko atkritumu kompostēšanas laukuma izveide Ogrē</t>
  </si>
  <si>
    <t>2.3.2. Samazināt noglabājamo organiskas izcelsmes atkritumu daudzumu</t>
  </si>
  <si>
    <t>05.100 Atkritumu apsaimniekošana</t>
  </si>
  <si>
    <t>Izveidots jauns bioloģisko atkritumu kompostēšanas laukums.</t>
  </si>
  <si>
    <t>3.2.39</t>
  </si>
  <si>
    <t>Jaunās Ogres pilsētas kapličas izbūve</t>
  </si>
  <si>
    <t>2.5.1. Nodrošināt kapsētu pakalpojumu pieejamību</t>
  </si>
  <si>
    <t>06.60003 Kapu Saimniecība</t>
  </si>
  <si>
    <t>Izbūvēta kapliča jaunajā Ogres pilsētas kapsētā</t>
  </si>
  <si>
    <t>3.2.40</t>
  </si>
  <si>
    <t>Sporta laukuma renovācija</t>
  </si>
  <si>
    <t>2.5.4. Uzlabot sporta infrastruktūras objektus</t>
  </si>
  <si>
    <t>Nav piešķirta</t>
  </si>
  <si>
    <t>Veikta sporta laukuma renovācija Ciemupē</t>
  </si>
  <si>
    <t>Ogresgala pagasta pārvalde</t>
  </si>
  <si>
    <t>3.2.41</t>
  </si>
  <si>
    <t>Ogres vecupes publiskās peldvietas labiekārtošana un ekoloģiskā līdzsvara paaugstināšana, paplašinot vides pieejamības iespējas</t>
  </si>
  <si>
    <t>2.5.5. Izveidot mūsdienu prasībām atbilstošas peldvietas</t>
  </si>
  <si>
    <t xml:space="preserve">Izveidota labiekārtota peldvieta Ogres pilsētā pie Ogres </t>
  </si>
  <si>
    <t>2018.</t>
  </si>
  <si>
    <t>3.2.42</t>
  </si>
  <si>
    <t>Ogres ostas projekta izstrāde</t>
  </si>
  <si>
    <t>Pretplūdu pasākumu ietvaros izstrādāts Ogres pilsētas mazās ostas u.p. rekreācijas teritorijas projekts un realizēta 1.kārta</t>
  </si>
  <si>
    <t>3.2.43</t>
  </si>
  <si>
    <t>Daudzdzīvokļu dzīvojamo ēku energoefektivitātes paaugstināšanas pasākumu veikšana Ogres novadā</t>
  </si>
  <si>
    <t>2.6.1. Veicināt dzīvojamo ēku energoefektivitātes paaugstināšanu</t>
  </si>
  <si>
    <t>05.3001 Energoauditi, atzinumi</t>
  </si>
  <si>
    <t>Katru gadu īstenoti vismaz 5 energoefektivitātes paaugstināšanas projekti Ogres novada daudzdzīvokļu dzīvojamās mājās</t>
  </si>
  <si>
    <t>3.2.44</t>
  </si>
  <si>
    <t>Palielinājies šķiroto atkritumu daudzums Ogres novadā</t>
  </si>
  <si>
    <t>2.3.3. Ieviest pilnu atkritumu šķirošanas ciklu un dalīto atkritumu savākšanas sistēmu visā novada teritorijā</t>
  </si>
  <si>
    <t>Palielinājies savākto šķiroto atkritumu daudzums katru gadu Ogres novadā</t>
  </si>
  <si>
    <t>3.2.45</t>
  </si>
  <si>
    <t>Transporta apļa un laukuma Madlienā rekonstrukcijas projekta izstrāde un būvniecība</t>
  </si>
  <si>
    <t>2.5.6. Organizēt pašvaldības īpašumā neesošo vidi degradējošo objektu sakārtošanu vai nojaukšanu, teritoriju rekultivāciju</t>
  </si>
  <si>
    <t>Izstrādāta projekta dokumentācija un izbūvēts transporta aplis un laukums Madlienā</t>
  </si>
  <si>
    <t>Madlienas KPI "ABZA"</t>
  </si>
  <si>
    <t>3.2.46</t>
  </si>
  <si>
    <t>Transporta apļa Suntažos rekonstrukcijas projekta izstrāde un būvniecība</t>
  </si>
  <si>
    <t>Izstrādāta projekta dokumentācija un izbūvēts transporta aplis Suntažos</t>
  </si>
  <si>
    <t>3.2.47</t>
  </si>
  <si>
    <t>Jumta seguma nomaiņa pašvaldībai piederošajai ēkai "BALTĀ MĀJA" Taurupes pagastā</t>
  </si>
  <si>
    <t>06.1001 Mājokļu attīstība pašvaldībā</t>
  </si>
  <si>
    <t>Nomainīts jumta segums, paaugstināta energoefektivitāte pašvaldībai piederošajai ēkai "BALTĀ MĀJA" Taurupes pagastā</t>
  </si>
  <si>
    <t>Taurupes pagasta pārvalde</t>
  </si>
  <si>
    <t>3.2.48</t>
  </si>
  <si>
    <t>Dzīvojamā mājā "Vaivadi" Ķeipenes pagastā veikta jumta seguma maiņa (266 kvm), 2 dūmvadu galu pārmūrēšana</t>
  </si>
  <si>
    <t>Paaugstināta energoefektivitāte pašvaldības dzīvojamā mājā  "Vaivadi" Ķeipenes pagastā</t>
  </si>
  <si>
    <t>Ķeipenes pagasta pārvalde</t>
  </si>
  <si>
    <t>3.2.49</t>
  </si>
  <si>
    <t>Veikta Madlienas pagasta "Darbnīcu" nožogojuma ar vārtiem, materiālo vērtību uzglabāšanai, uzstādīšana</t>
  </si>
  <si>
    <t>Pašvaldības ēkas iežogošana materiālo vērtību saglabāšanai.</t>
  </si>
  <si>
    <t>KPI "ABZA"</t>
  </si>
  <si>
    <t>3.2.50</t>
  </si>
  <si>
    <t>Smiltāju kapu kapličas projektēšana</t>
  </si>
  <si>
    <t>Izstrādāts tehniskais projekts Smiltāju kapu kapličai</t>
  </si>
  <si>
    <t>3.2.51</t>
  </si>
  <si>
    <t>Smiltāju kapu paplašināšana</t>
  </si>
  <si>
    <t>Smiltāju kapi paplašināti par 2.5ha</t>
  </si>
  <si>
    <t>3.2.52</t>
  </si>
  <si>
    <t>Krusta uzstādīšana smiltāju kapos</t>
  </si>
  <si>
    <t>Uzstādīts krusts Smiltāju kapos</t>
  </si>
  <si>
    <t>3.2.53</t>
  </si>
  <si>
    <t>Krasta ielas elektrības jaudu palielināšana, gājēju celiņa asvaltēšana un apgaismojuma izveide starp Krasta ielu un Veco dambi</t>
  </si>
  <si>
    <t>Palielināta elektrības jauda Krasta ielā, gājēju celiņa asvaltēšana un apgaismojuma izveide starp Krasta ielu un Veco dambi</t>
  </si>
  <si>
    <t>3.2.54</t>
  </si>
  <si>
    <t>Vanšu tilta pār Ogres upi, kas savienos Lašupes ar Rūpnieku ielu projektēšana un būvniecība</t>
  </si>
  <si>
    <t>Izstrādāts būvprojekts un veikta Vanšu tilta pār Ogres upi būvniecība</t>
  </si>
  <si>
    <t>3.2.55</t>
  </si>
  <si>
    <t>Siltuma avota efektivitātes paaugstināšana Ogres novadā, Suntažu pagastā, Suntažos</t>
  </si>
  <si>
    <t>2.4.1. Paaugstināt siltuma ražošanas un pārvades efektivitāti</t>
  </si>
  <si>
    <t>06.60002 Siltumapgāde</t>
  </si>
  <si>
    <t>Nomainīts esošais šķeldas katls un tā vietā uzstādīts 1 šķeldas un 1 granulu katli ar kopējo jaudu 1,8 MW</t>
  </si>
  <si>
    <t>MS Siltums</t>
  </si>
  <si>
    <t>3.2.56</t>
  </si>
  <si>
    <t>Siltuma avota efektivitātes paaugstināšana Ogres novadā, Madlienas pagastā, Madlienā</t>
  </si>
  <si>
    <t>2.4.5. uzdevums. Paplašināt atjaunojamo enerģijas resursu izmantošanas iespējas un integrēt tos apkures sistēmās</t>
  </si>
  <si>
    <t>Projekta mērķis ir esošajā SIA “MS Siltums” katlumājā Madlienā uzstādīt jaunu šķeldas katlu un granulu katlu ar kopējo jaudu 2 MW</t>
  </si>
  <si>
    <t>3.2.57</t>
  </si>
  <si>
    <t>Siltuma avota efektivitātes paaugstināšana Ogres pilsētā, Rietumu ielā 1</t>
  </si>
  <si>
    <t xml:space="preserve"> “MS Siltums” katlumājā Ogrē, Rietumu 1 uzstādīts jauns šķeldas katls ar jaudu 4 MW un kondensācijas tipa dūmgāzu ekonomaizers esošām katlu iekārtām.</t>
  </si>
  <si>
    <t>3.2.58</t>
  </si>
  <si>
    <t>Siltumapgādes sadales un pārvades sistēmas  efektivitātes paaugstināšana Ogres novadā, Madlienas pagastā, Madlienā</t>
  </si>
  <si>
    <t>Veikta efektivitātes paaugstināšana siltumapgādes sadales un pārvades sistēmā  Ogres novadā, Madlienas pagastā, Madlienā</t>
  </si>
  <si>
    <t>3.2.59</t>
  </si>
  <si>
    <t xml:space="preserve">Siltuma avota efektivitātes paaugstināšana Ogres novadā, Ķeipenes pagastā, Ķeipenē </t>
  </si>
  <si>
    <t>Projekts ir izstrādāts ar mērķi paaugstināt siltumenerģijas ražošanas efektivitāti Ķeipenes ciema katlu mājā, kā rezultātā tiks nomainītas esošās apkures katlu iekārtas uz jaunām iekārtām ar augstāku efektivitāti.</t>
  </si>
  <si>
    <t>3.2.60</t>
  </si>
  <si>
    <t>Siltuma avota efektivitātes paaugstināšana Ogres novadā, Lauberes pagastā, Lauberē</t>
  </si>
  <si>
    <t xml:space="preserve">2.4.3. Veicināt centralizētās siltumapgādes sistēmu atjaunošanu </t>
  </si>
  <si>
    <t>3.2.61</t>
  </si>
  <si>
    <t xml:space="preserve">Siltuma pārvades un sadales sistēmas efektivitātes paaugstināšana Ogres novadā, Lauberes pagastā, Lauberē </t>
  </si>
  <si>
    <t>Projekta mērķis ir paaugstināt pārvades un sadales sistēmas energoefektivitāti Lauberē, samazinot siltumenerģijas zudumus. Projekta ietvaros paredzēts 1080 m ārējo siltumtīklu pārbūve ar rūpnieciski izolētām caurulēm, pielietojot bezkanāla tehnoloģiju.</t>
  </si>
  <si>
    <t>3.2.62</t>
  </si>
  <si>
    <t>Siltumapgādes pārvades un sadales sistēmas efektivitātes paaugstināšana Ogres novadā, Meņģeles pagastā, Meņģelē</t>
  </si>
  <si>
    <t>Projekta mērķis ir paaugstināt pārvades un sadales sistēmas energoefektivitāti Meņģelē, samazinot siltumenerģijas zudumus. Projekta ietvaros paredzēts 705 m ārējo siltumtīklu pārbūve ar rūpnieciski izolētām caurulēm, pielietojot bezkanāla tehnoloģiju.</t>
  </si>
  <si>
    <t>3.2.63</t>
  </si>
  <si>
    <t xml:space="preserve">Ielas seguma atjaunošana un apgaismojuma projektēšana un izbūve Ogresgalā, Gravas ielā </t>
  </si>
  <si>
    <t>Veikta ielas seguma atjaunošana Ogresgalā, Gravas ielā 1050 m2 platībā, apgaismojuma projektēšana un izbūve</t>
  </si>
  <si>
    <t>3.2.64</t>
  </si>
  <si>
    <t xml:space="preserve">Stāvlaukuma Bumbieru ielā 9, Ogresgalā seguma atjaunošana </t>
  </si>
  <si>
    <t xml:space="preserve">Veikta stāvlaukuma Bumbieru ielā 9, Ogresgalā seguma atjaunošana </t>
  </si>
  <si>
    <t>3.2.65</t>
  </si>
  <si>
    <t>Stāvlaukuma projektēšana un rekonstrukcija pie Ciemupes Tautas nama</t>
  </si>
  <si>
    <t>Veikta stāvlaukuma projektēšana un rekonstrukcija pie Ciemupes Tautas nama</t>
  </si>
  <si>
    <t>3.2.66</t>
  </si>
  <si>
    <t xml:space="preserve">Ielas seguma (grants) atjaunošana un apgaismojuma projektēšana un izbūve Ogresglā Plūmju ielā </t>
  </si>
  <si>
    <t xml:space="preserve">Veikta ielas seguma (grants) atjaunošana un apgaismojuma projektēšana un izbūve Ogresglā Plūmju ielā </t>
  </si>
  <si>
    <t>3.2.67</t>
  </si>
  <si>
    <t xml:space="preserve">Ielu apgaismojuma remonts Ciemupē, Daugavas ielā </t>
  </si>
  <si>
    <t>06.4001: Ielu apgaismošana</t>
  </si>
  <si>
    <t xml:space="preserve">Veikts ielu apgaismojuma remonts Ciemupē, Daugavas ielā </t>
  </si>
  <si>
    <t>3.2.68</t>
  </si>
  <si>
    <t>Ielas seguma atjaunošana Ogresgalā, Steigu ielā</t>
  </si>
  <si>
    <t>Veikta ielas seguma atjaunošana Ogresgalā, Steigu ielā</t>
  </si>
  <si>
    <t>3.2.69</t>
  </si>
  <si>
    <t>Pludmales labiekārtošana Ciemupē 15000</t>
  </si>
  <si>
    <t>Veikta pludmales labiekārtošana Ciemupē 15000</t>
  </si>
  <si>
    <t>3.2.70</t>
  </si>
  <si>
    <t xml:space="preserve">Ielas seguma atjaunošana un apgaismojuma remonts Ogresgalā, Bumbieru ielā </t>
  </si>
  <si>
    <t xml:space="preserve">Veikta ielas seguma atjaunošana Ogresgalā, Bumbieru ielā </t>
  </si>
  <si>
    <t>3.2.71</t>
  </si>
  <si>
    <t xml:space="preserve">Ielas seguma atajuanošsana Ogresgalā, Upes ielā </t>
  </si>
  <si>
    <t>Veikta ielas seguma atajuanošsana Ogresgalā, Upes ielā 945 m2</t>
  </si>
  <si>
    <t>3.2.72</t>
  </si>
  <si>
    <t xml:space="preserve">Ielas seguma atjaunošana Ogresgalā, Rankas ielā </t>
  </si>
  <si>
    <t>Ielas seguma atjaunošana Ogresgalā, Rankas ielā, 1143 m2</t>
  </si>
  <si>
    <t>3.2.73</t>
  </si>
  <si>
    <t xml:space="preserve">Ielas seguma atjaunošana Ogresgalā, Vidus prospektā  </t>
  </si>
  <si>
    <t>Ielas seguma atjaunošana Ogresgalā, Vidus prospektā  3656m2</t>
  </si>
  <si>
    <t>3.2.74</t>
  </si>
  <si>
    <t>Ielas seguma (grants) atjaunošana Ogresgals-Vīnupītes-Krūmiņi</t>
  </si>
  <si>
    <t>Ielas seguma (grants) atjaunošana Ogresgals-Vīnupītes-Krūmiņi (2000m2)</t>
  </si>
  <si>
    <t>3.2.75</t>
  </si>
  <si>
    <t xml:space="preserve">Pašvaldības autoceļa B22 asfaltēšana </t>
  </si>
  <si>
    <t xml:space="preserve"> Nosfaltēts Pašvaldības autoceļš B22  0,426 km garumā. </t>
  </si>
  <si>
    <t>3.2.76</t>
  </si>
  <si>
    <t>Pašvaldības autoceļa B21 asfaltēšana.</t>
  </si>
  <si>
    <t xml:space="preserve"> Nosfaltēts Pašvaldības autoceļš B21 0,22 km garumā. </t>
  </si>
  <si>
    <t>3.2.77</t>
  </si>
  <si>
    <t>Pašvaldības autoceļa C13 grants seguma atjaunošana</t>
  </si>
  <si>
    <t xml:space="preserve">Uzklāts grants segums pašvaldības autoceļam C13  0,867 km garumā. </t>
  </si>
  <si>
    <t>3.2.78</t>
  </si>
  <si>
    <t>Pašvaldības autoceļa A3 grants seguma atjaunošana</t>
  </si>
  <si>
    <t xml:space="preserve">Uzklāts grants segums pašvaldības autoceļam A3, 3,4 km garumā. </t>
  </si>
  <si>
    <t>3.2.79</t>
  </si>
  <si>
    <t xml:space="preserve">Apgaismojuma izbūve Ķeipenes  pagastā. Izstrādāts projekts un izbūvēts apgaismojums Ziedu, Saules un Zaļajā ielā Ķeipenes ciemā Ķeipenes pagastā </t>
  </si>
  <si>
    <t>Uzlabota vides sasniedzamība un drošiba Ķeipenes ciema iedzīvotājiem</t>
  </si>
  <si>
    <t>2019.-2020.</t>
  </si>
  <si>
    <t>3.2.80</t>
  </si>
  <si>
    <t>Pils ielas Ķeipenes pagastā, asfalta seguma virsmas atjaunošana</t>
  </si>
  <si>
    <t>Atjaunots ielas asfalta segums, atjaunotas caurtekas un paceltas kontrolakas. Nodrošināta satiksmes drošība un palielināts ielas ceļas klātnes kalpošanas laiks. Iela atrodas stiprā slīpumā.</t>
  </si>
  <si>
    <t>3.2.81</t>
  </si>
  <si>
    <t>Notekūdeņu bioloģiskās attīrīšanas iekārtas uzstādīšanas Ķeipenes komunikācijas centrā Dzelzceļa stacijā</t>
  </si>
  <si>
    <t>05.2002 Notekūdeņu (savākšana un attīrīšana)</t>
  </si>
  <si>
    <t>Atbilstoši normatīvo aktu prasībām nodrošināta piesārņoto notekūdeņu attīrīšana un novadīšana vidē.</t>
  </si>
  <si>
    <t>3.2.82</t>
  </si>
  <si>
    <t>Ūdens atdzelžošanas stacijas atdzelzošānas iekārtu atjaunošana Ķeipenes ciemā</t>
  </si>
  <si>
    <t>Atjaunotās ūdens atdzelžošanas iekārtas nodrošinās likumdošanā noteikto ūdens kvalitāti Ķeipenes ciemā.</t>
  </si>
  <si>
    <t>3.2.83</t>
  </si>
  <si>
    <t>Dzīvojamā mājā „Mežrūpnieki 1”, Ķeipenes pagastā  veikta jumta seguma maiņa (158 m²), 2 dūmvadu, logu, durvju remonts</t>
  </si>
  <si>
    <t>svarīgi</t>
  </si>
  <si>
    <t>Atjaunots jumta segums pašvaldības dzīvojamai ēkai, kas nodrošinās tās īlgāku kalpošanas laiku</t>
  </si>
  <si>
    <t>3.2.84</t>
  </si>
  <si>
    <t>Dzīvojamā mājā „Vaivadi” Ķeipenes pagastā  veikta jumta seguma maiņa (266 m²), 2 dūmvadu galu pārmūrēšana</t>
  </si>
  <si>
    <t>3.2.85</t>
  </si>
  <si>
    <t>Dzīvojamā mājā „Kalnāji” Ķeipenes pagastā  fasādes remonts</t>
  </si>
  <si>
    <t>Atjaunota mājas fasāde, kas saglabās mājas sienu konstruksijas un uzlabos pašvaldības tēlu Ķeipenes piparkuku studijas apmeklētājiem</t>
  </si>
  <si>
    <t>3.2.86</t>
  </si>
  <si>
    <t>Dzīvojamā mājā „Jaundiedziņš” Ķeipenes pagastā veikta  jumta daļas seguma maiņa (364 m), 6 dūmvadu galu pārmūrēšana, logu, durvju remonts</t>
  </si>
  <si>
    <t>2020.-2021.</t>
  </si>
  <si>
    <t>3.2.87</t>
  </si>
  <si>
    <t>Atjaunot bojātās caurtekas uz Mazozolu pagasta ceļiem</t>
  </si>
  <si>
    <t>2.1.6. Uzlabot ceļu un ielu uzturēšanas darbu plānošanas un veikšanas kvalitāti uz pašvaldības ceļiem un ielām</t>
  </si>
  <si>
    <t>Nomainītas bojātas pagasta ceļu caurtekas, novēršot pagasta ceļu pārplūšanu</t>
  </si>
  <si>
    <t>3.2.88</t>
  </si>
  <si>
    <t>Atjaunot Mazozolu pagasta centra  gājēju ietvi</t>
  </si>
  <si>
    <t>Atjaunots segums pagasta centra  gājēju ietvei 160 m garumā</t>
  </si>
  <si>
    <t>3.2.89</t>
  </si>
  <si>
    <t>Izveidot ūdens ņemšanas vietu pie Mazozolu pagasta "Līčkalniņa" kapiem</t>
  </si>
  <si>
    <t xml:space="preserve">  Tiks izveidota ūdens ņemšanas vieta pie Mazozolu pagasta "Līčkalniņa" kapiem</t>
  </si>
  <si>
    <t>3.2.90</t>
  </si>
  <si>
    <t>Atjaunot Mazozolu pagasta Līčupes ielas  gājēju ietvi</t>
  </si>
  <si>
    <t>Atjaunots segums Līčupes ielas  gājēju ietvei</t>
  </si>
  <si>
    <t>3.2.91</t>
  </si>
  <si>
    <t>Madlienas ciema attīrīšanas iekārtu pārbūve un tehnislās dokumentācijas sagatavošana</t>
  </si>
  <si>
    <t>Notekūdeņu attīrīšana atbilstoši normatīvo aktu prasībām Madlienas pagastā</t>
  </si>
  <si>
    <t xml:space="preserve"> Madlienas KPI "ABZA" </t>
  </si>
  <si>
    <t>3.2.92</t>
  </si>
  <si>
    <t>Madlienas pagasta pārvaldes ēkas energoefektivitātes paaugstināšana</t>
  </si>
  <si>
    <t>Ēkas nesošo konstrukciju nostiprināšana, Izstrādāta tehniskā dokumentācija, veikta Madlienas pagasta pārvaldes ēkas renovācija un  samazināti siltuma zudumi</t>
  </si>
  <si>
    <t xml:space="preserve"> Madlienas pagasta pārvalde </t>
  </si>
  <si>
    <t>3.2.93</t>
  </si>
  <si>
    <t>Madlienas pagasta apdzīvoto vietu (Vecķeipene) ūdenssaimniecības infrastruktūras sakārtošana</t>
  </si>
  <si>
    <t>Vecķeipenes iedzīvotājiem nodrošīnāts normatīvo aktu prasībām atbilstošs dzeramais ūdens</t>
  </si>
  <si>
    <t>3.2.94</t>
  </si>
  <si>
    <t>Izstrādāts  Madlienas ciema ielu apgaismojuma rekonstrukcijas projekts</t>
  </si>
  <si>
    <t>Izstrādāts  Madlienas ciema ielu apgaismojuma pārbūves projekts</t>
  </si>
  <si>
    <t>3.2.95</t>
  </si>
  <si>
    <t>Madlienas ciema ūdenssaimniecības attīstības 3.kārtas tehniskās dokumentācijas izstrāde</t>
  </si>
  <si>
    <t>Sagatavots ūdensapgādes tīklu pārbūves tehniskais projekts</t>
  </si>
  <si>
    <t>3.2.96</t>
  </si>
  <si>
    <t>Pasažieru autobusa iegāde 19 vietas</t>
  </si>
  <si>
    <t>04.51004 Pārējais autotransports</t>
  </si>
  <si>
    <t>Iegādāts autobuss skolēnu un citu vecuma grupu iedzīvotāju nogādāšanai uz dažādiem pašvaldības organizētiem pasākumiem</t>
  </si>
  <si>
    <t>Madlienas pagasta pārvalde</t>
  </si>
  <si>
    <t>3.2.97</t>
  </si>
  <si>
    <t>Ielu apgaismojuma ierīkošana Madlienas kapu pievedceļam</t>
  </si>
  <si>
    <t>Ierīkots ielu apgaismojuma Madlienas kapu pievedceļam</t>
  </si>
  <si>
    <t>3.2.98</t>
  </si>
  <si>
    <t>Daudzdzīvokļu dzīvojamo māju piesaistīto zemes gabalu labiekārtošana (piebraucamo ceļu un autostāvvietu izbūve / atjaunošana / paplašināšana)</t>
  </si>
  <si>
    <t xml:space="preserve">2.6.3. Nodrošināt dzīvojamo zonu publiskās ārtelpas labiekārtošanu atbilstoši izstrādātiem projektiem </t>
  </si>
  <si>
    <t>"Daudzdzīvokļu dzīvojamo
māju uzkrājumi"</t>
  </si>
  <si>
    <t>Sakārtoti daudzdzīvokļu dzīvojamo
māju iekšpagalmi (piebraucamie ceļi un autostāvvietas)</t>
  </si>
  <si>
    <t>P/A "Ogres namsaimnieks"</t>
  </si>
  <si>
    <t>3.2.99</t>
  </si>
  <si>
    <t>Daudzdzīvokļu dzīvojamo māju renovācija / siltināšana</t>
  </si>
  <si>
    <t>Altum</t>
  </si>
  <si>
    <t>Energoefektīvas daudzdzīvokļu dzīvojamās mājas</t>
  </si>
  <si>
    <t>3.2.100</t>
  </si>
  <si>
    <t>Ogres centralizētās siltumapgādes sistēmas siltumtīklu attīstība</t>
  </si>
  <si>
    <t>cfla</t>
  </si>
  <si>
    <t>Samazināti siltumenerģijas zudumi centralizētās siltumapgādes pārvadē</t>
  </si>
  <si>
    <t>3.2.101</t>
  </si>
  <si>
    <t>Krapes pagasta Ūdenssaimniecības infrastruktūras sakārtošana</t>
  </si>
  <si>
    <t>Atjaunotas un sakārtotas ūdensapgādes sistēmas Krapes pagasta Krapes un Lobes entros.</t>
  </si>
  <si>
    <t>Krapes pagasta pārvalde</t>
  </si>
  <si>
    <t>3.2.102</t>
  </si>
  <si>
    <t>Jumta seguma nomaiņa Taurupes pašvaldībai piederošai ēkai "Kurmis"</t>
  </si>
  <si>
    <t>Nomainīts jumta segums Taurupes pašvaldībai piederošai ēkai "Kurmis"</t>
  </si>
  <si>
    <t>3.2.103</t>
  </si>
  <si>
    <t>Jumta seguma nomaiņa Taurupes pašvaldībai piederošai ēkai "Zvaigznītes 2"</t>
  </si>
  <si>
    <t>Nomainīts jumta segums Taurupes pašvaldībai piederošai ēkai "Zvaigznītes 2"</t>
  </si>
  <si>
    <t>3.2.104</t>
  </si>
  <si>
    <t>Aderkašu kapsētas kapličas būvniecība</t>
  </si>
  <si>
    <t xml:space="preserve">Izveidota Aderkašu kapsētas kapliča </t>
  </si>
  <si>
    <t>3.2.105</t>
  </si>
  <si>
    <t>Ielu apgaismojuma pārbūves darbi saskaņā ar AS Latvenergo demontētajiem gaisvadu balstiem.</t>
  </si>
  <si>
    <t xml:space="preserve">Izstrādāta projekta dokumentācija un izbūvēts apgaismojums ielās, kur AS Latvenergo demontē gaisvadu EPL balstus:
1. Pārogres, Jaunā gatvēs un Jumpravas, Pureņu, Magoņu ielās, Ogrē;
2. Anemoņu, Kallu, Lavandu, Kamēliju un Piparmētru ielās, Ogrē;
3. Akmeņu, Kaijas Krastmalas, Jura Alunāna, Urgas un Pērses ielās Ogrē;
4. Vidzemes ielā, Ogrē;
5. Vidzemes ielā, Aizkraukles ielā,  Lielvārdes ielā,  1.Maija gatvē, Akmeņu ielā, Ķeguma ielā, Daugavmalas ielā, Rotas ielā, Daugavpils ielā Ogrē;
</t>
  </si>
  <si>
    <t>PA Ogres Namsaimnieks</t>
  </si>
  <si>
    <t>3.2.106</t>
  </si>
  <si>
    <t>Trotuāru un veloceliņu rekonstrukcija</t>
  </si>
  <si>
    <t>04.510010 Autotransports (ceļu būvniecībai un remontiem)</t>
  </si>
  <si>
    <t>Izstrādāta projekta dokumentācija un izbūvēti trotuāri un veloceliņi</t>
  </si>
  <si>
    <t>3.2.107</t>
  </si>
  <si>
    <t>Gājēju trotuāra un apgaismojuma izbūve Vidzemes ielā</t>
  </si>
  <si>
    <t>Izstrādāta projekta dokumentācija un izbūvēts gājēju trotuārs un ielas apgaismojums Vidzemes ielā</t>
  </si>
  <si>
    <t>3.2.108</t>
  </si>
  <si>
    <t>Kultūras centra stāvlaukuma pārbūve</t>
  </si>
  <si>
    <t>Izstrādāta projekta dokumentācija un atjaunots stāvlaukuma segums pie Ogres kultūras centra Brīvības ielā 15, Ogrē, Ogres novadā.</t>
  </si>
  <si>
    <t>3.2.109</t>
  </si>
  <si>
    <t>Lietus ūdens kanalizācijas ierīkošana un uzturēšana</t>
  </si>
  <si>
    <t>5.2001 Lietus ūdens kanalziācija</t>
  </si>
  <si>
    <t>Izstrādāta projekta dokumentācija un izbūvēti lietus kanalizācijas pievadi Mālkalnes ielā 15, Mālkalnes ielā 31;29;33, atjaunots ceļa grāvis Rietumu ielā.</t>
  </si>
  <si>
    <t>NĪPN</t>
  </si>
  <si>
    <t>3.2.110</t>
  </si>
  <si>
    <t xml:space="preserve">Koplietošanas meliorācijas sistēmas pārbūve Ogres novada Ogresgala pagasa Ciemupes ciemā. </t>
  </si>
  <si>
    <t xml:space="preserve">Izbūvēta pirmā kārta Ciemupes ciema koplietošanas meliorācijas pārbūve. </t>
  </si>
  <si>
    <t>3.2.111</t>
  </si>
  <si>
    <t>Digitālā mērlatas izbūve palienes ielā 4, Ogrē</t>
  </si>
  <si>
    <t>Izbūvēta digitālā mērlata Palienes ielā 4, Ogrē</t>
  </si>
  <si>
    <t>3.2.112</t>
  </si>
  <si>
    <t>Ceļa uz Smiltāju kapiem būvniecība</t>
  </si>
  <si>
    <t>SIA Rīgas Meži</t>
  </si>
  <si>
    <t>Izveidota jauna nobrauktuve un apgaismots gājēju celiņš no Tīnūžu ceļa piekļuvei Kompleksa slēpošanas trases Strata laukumam, Dubkalnu ūdenskrātuvei un pārējai kompleksa teritorijai.</t>
  </si>
  <si>
    <t xml:space="preserve">Ogres un Ikšķiles novadu pašvaldību aģentūra
Tūrisma, sporta un atpūtas kompleksa 
ZILIE KALNI
 attīstības aģentūra
</t>
  </si>
  <si>
    <t>3.2.113</t>
  </si>
  <si>
    <t>Dabas parka "Ogres zilie kalni" piebraucamā ceļa Apiņu ielā – rekonstrukciju</t>
  </si>
  <si>
    <t>Izveidots ceļš ar asfalta segumu un gājēju/velo ceļš</t>
  </si>
  <si>
    <t>3.2.114</t>
  </si>
  <si>
    <t>Vecā aizsargdambja pārbūve un jauna aizsargmola būvniecība</t>
  </si>
  <si>
    <t>_04.2103</t>
  </si>
  <si>
    <t>Novērsts plūdu un krasta erozijas riska apdraudējums Ogres pilsētas teritorijā, veicot vecā aizsargdambja pārbūvi un jauna aizsargmola (straumvirzes) būvniecību pie Ogres upes ietekas Daugavā</t>
  </si>
  <si>
    <t>3.2.115</t>
  </si>
  <si>
    <t>Grants ceļu bez cietā seguma posmu pārbūve Ogres novadā" II kārta</t>
  </si>
  <si>
    <t>_04.51007</t>
  </si>
  <si>
    <t>Veikta grants ceļu pārbūve</t>
  </si>
  <si>
    <t>3.2.116</t>
  </si>
  <si>
    <t>Ēkas Parka ielā 1, Ogrē siltināšana un rekonstrukcija, pielāgojot pirmsskolas izglītības iestādes vajadzībām</t>
  </si>
  <si>
    <t>_05.30010</t>
  </si>
  <si>
    <t>3.2.117</t>
  </si>
  <si>
    <t>Autostāvvietas projektēšana, būvniecība un būvuzraudzība pie PII Parka 1, Ogrē</t>
  </si>
  <si>
    <t>_04.51013</t>
  </si>
  <si>
    <t>Uzbūvēta autostāvvieta  pie PII Parka 1, Ogrē</t>
  </si>
  <si>
    <t>3.2.118</t>
  </si>
  <si>
    <t>Mazozolu ceļa 7206 Pērles - Lāči posma remonts</t>
  </si>
  <si>
    <t>_04.51014</t>
  </si>
  <si>
    <t>Izremontēts Mazozolu ceļa 7206 Pērles - Lāči posms</t>
  </si>
  <si>
    <t>3.2.119</t>
  </si>
  <si>
    <t>Vides pieejamības nodrošināšana Ogres pilsētas pazemes pārejā zem sliežu ceļa</t>
  </si>
  <si>
    <t>06.60011</t>
  </si>
  <si>
    <t>Nodrošināta vides pieejamība Ogres pilsētas pazemes pārejā zem sliežu ceļa</t>
  </si>
  <si>
    <t>3.2.120</t>
  </si>
  <si>
    <t>Veckaupiņu attīrīšanas iekārtu nožogošana</t>
  </si>
  <si>
    <t>_05.1001</t>
  </si>
  <si>
    <t>Iežogotas Veckaupiņu attīrīšanas iekārtas</t>
  </si>
  <si>
    <t>3.2.121</t>
  </si>
  <si>
    <t>Laivu piestātnes, autostāvvietas būvniecība Ziedu ielā 4, Ogrē</t>
  </si>
  <si>
    <t>Izbūvēta laivu piestātne un auto stāvvieta Ogrē, Ziedu ielā 4</t>
  </si>
  <si>
    <t>Ogres namsaimnieks</t>
  </si>
  <si>
    <t>3.2.122</t>
  </si>
  <si>
    <t>Domes kāpņu projektēšana</t>
  </si>
  <si>
    <t>06.2001 Teritoriju attīstība ( projektēšanai ).</t>
  </si>
  <si>
    <t>Izstrādāts tehniskais projekts</t>
  </si>
  <si>
    <t>3.2.123</t>
  </si>
  <si>
    <t>Domes kāpņu pārbūve</t>
  </si>
  <si>
    <t>Veikta novada domes ēkas kāpņu pārbūve</t>
  </si>
  <si>
    <t>3.2.124</t>
  </si>
  <si>
    <t>Divu gājēju ceļu gar Ogres upes labo krastu projektēšana un topogrāfija</t>
  </si>
  <si>
    <t>Izstrādāts tehniskais projekts un topogrāfija</t>
  </si>
  <si>
    <t>3.2.125</t>
  </si>
  <si>
    <t>Skursteņa remonts dzīv. mājā Kastaņas un Medņi un logu nomaiņa Madlienas pagasta pašvaldībai piederošos 5 dzīvokļos</t>
  </si>
  <si>
    <t>Veikts skursteņa remonts dzīv. mājā Kastaņas un Medņi un logu nomaiņa Madlienas pagasta pašvaldībai piederošos 5 dzīvokļos</t>
  </si>
  <si>
    <t>3.2.126</t>
  </si>
  <si>
    <t>Dzīvojamās mājas "Liepas" jumta remonts, Kalnlāses-sienas remonts, "Gundegas" skursteņu pārmūrēšana</t>
  </si>
  <si>
    <t>P/A "Rosme"</t>
  </si>
  <si>
    <t>3.2.127</t>
  </si>
  <si>
    <t>Meņgeles pagasta ūdenssūkņa ēkas remonts</t>
  </si>
  <si>
    <t>Veikts Meņgeles pagasta ūdenssūkņa ēkas remonts</t>
  </si>
  <si>
    <t>Meņģeles pagasta pārvalde</t>
  </si>
  <si>
    <t>3.2.128</t>
  </si>
  <si>
    <t>Ķeipenes pagasta ūdenstorņa remonts</t>
  </si>
  <si>
    <t>Veikts Ķeipenes ūdens torņa remonts</t>
  </si>
  <si>
    <t>2017</t>
  </si>
  <si>
    <t>P/A Rosme</t>
  </si>
  <si>
    <t>3.2.129</t>
  </si>
  <si>
    <t xml:space="preserve">Rekultivēt nerekultivētās sadzīves atkritumu izgāztuves un degradētās teritorijas </t>
  </si>
  <si>
    <t>2.3.1. Rekultivēt nerekultivētās sadzīves atkritumu izgāztuves un degradētās teritorijas</t>
  </si>
  <si>
    <t xml:space="preserve">Rekultivētas nerekultivētās sadzīves atkritumu izgāztuves un degradētās teritorijas </t>
  </si>
  <si>
    <t>Pagastu pārvaldes</t>
  </si>
  <si>
    <t>3.2.130</t>
  </si>
  <si>
    <t xml:space="preserve">Ierīkot apgaismojumu slēpošanas trases posmam no trases sākuma Ikšķilē, (aplis 2.3km) </t>
  </si>
  <si>
    <t xml:space="preserve">Ierīkots apgaismojums slēpošanas trases posmam no trases sākuma Ikšķilē, (aplis 2.3km) </t>
  </si>
  <si>
    <t>3.2.131</t>
  </si>
  <si>
    <t>Ierīkot elektrības apgādes kabeli un transformatoru plānotajiem aktīvās atpūtas laukumiem un daudzfunkcionālajam tūrisma informācijas un sporta centram pie Dubkalnu ūdenskrātuves</t>
  </si>
  <si>
    <t>01.83013</t>
  </si>
  <si>
    <t>Ierīkots elektrības apgādes kabeli un transformatoru plānotajiem aktīvās atpūtas laukumiem un daudzfunkcionālajam tūrisma informācijas un sporta centram pie Dubkalnu ūdenskrātuves</t>
  </si>
  <si>
    <t>3.2.132</t>
  </si>
  <si>
    <t>Veicināt suņu pastaigu laukumu izveidi Ogrē, ārpus dabas parka.</t>
  </si>
  <si>
    <t>Suņu pastaigu laukuma izveidi Ogrē, ārpus dabas parka.</t>
  </si>
  <si>
    <t>3.2.133</t>
  </si>
  <si>
    <t xml:space="preserve">Veicināt frisbijgolfa takas izveidi ārpus slēpošanas trases un DP teritorijas Ikšķiles tuvumā. </t>
  </si>
  <si>
    <t xml:space="preserve">Frisbijgolfa takas izveide ārpus slēpošanas trases un DP teritorijas Ikšķiles tuvumā. </t>
  </si>
  <si>
    <t>3.2.134</t>
  </si>
  <si>
    <t xml:space="preserve">Uzsākt tūrisma informācijas punkta izveidi pie slēpošanas trases sākuma Ogrē. Moduļu tipa koka konstrukcijas ēka (platība ~100 m2) ar kafejnīcu, publisku WC, sporta inventāra nomu. </t>
  </si>
  <si>
    <t xml:space="preserve">Uzsākta tūrisma informācijas punkta izveidi pie slēpošanas trases sākuma Ogrē. Moduļu tipa koka konstrukcijas ēka (platība ~100 m2) ar kafejnīcu, publisku WC, sporta inventāra nomu. </t>
  </si>
  <si>
    <t>3.2.135</t>
  </si>
  <si>
    <t>Automašīnu stāvvieta 35 automašīnām</t>
  </si>
  <si>
    <t>3.2.136</t>
  </si>
  <si>
    <t>Nekustamo īpašumu nodaļa</t>
  </si>
  <si>
    <t>3.2.137</t>
  </si>
  <si>
    <t>Zemes iegāde Bērzu aleja 6B, Ogre (gājēju celiņš 326.12 m2)  pēc kadastrālās vērtības.</t>
  </si>
  <si>
    <t>Veikta zemes iegāde Bērzu aleja 6B, Ogre (gājēju celiņš 326.12 m2)  pēc kadastrālās vērtības.</t>
  </si>
  <si>
    <t>3.2.138</t>
  </si>
  <si>
    <t>3.2.139</t>
  </si>
  <si>
    <t>Nekustamā īpašuma atsavināšana sabiedriskām vajadzībām - tuneļu būvniecībai Kalna prospektā 6, Ogrē, Ogres nov., uz kura atrodas vienstāvu administratīvā ēka ar jumta izbūvi.</t>
  </si>
  <si>
    <t>Veikt nekustamā īpašuma atsavināšana sabiedriskām vajadzībām - tuneļu būvniecībai Kalna prospektā 6, Ogrē, Ogres nov., uz kura atrodas vienstāvu administratīvā ēka ar jumta izbūvi.</t>
  </si>
  <si>
    <t>3.2.140</t>
  </si>
  <si>
    <t>Zemes iegāde Turkalnes iela 2, Ogre (88 m2) pēc kadastrālās vērtības.</t>
  </si>
  <si>
    <t>Veikta zemes iegāde Turkalnes iela 2, Ogre (88 m2) pēc kadastrālās vērtības.</t>
  </si>
  <si>
    <t>3.2.141</t>
  </si>
  <si>
    <t>Pašvaldībai sabiedriskām vajadzībām - ceļu būvei un uzturēšanai Brīvības iela 127; 127A un Stirnu iela 31A</t>
  </si>
  <si>
    <t>Veikta zemes atsavināšana pašvaldībai sabiedriskām vajadzībām - ceļu būvei un uzturēšanai Brīvības iela 127; 127A un Stirnu iela 31A</t>
  </si>
  <si>
    <t>3.2.142</t>
  </si>
  <si>
    <t>Pašvaldībai sabiedriskām vajadzībām - ceļu būvei un uzturēšanai Brīvības ielā 85, Ogrē (kad. Nr. 74010010440) aptuvenā platība 77m2, Rūpnieku ielā 4a, Ogrē (kad. Nr. 74010010927) aptuvenā platība 66m2</t>
  </si>
  <si>
    <t>Veikta zemes atsavināšana pašvaldībai sabiedriskām vajadzībām - ceļu būvei un uzturēšanai Brīvības ielā 85, Ogrē (kad. Nr. 74010010440) aptuvenā platība 77m2, Rūpnieku ielā 4a, Ogrē (kad. Nr. 74010010927) aptuvenā platība 66m2</t>
  </si>
  <si>
    <t>3.2.143</t>
  </si>
  <si>
    <t>Trīs apļu Kalna pr. un mūzikas skolas stāvlaukuma projektēšana</t>
  </si>
  <si>
    <t>06.2001 Teritoriju attīstība (projektēšanai)</t>
  </si>
  <si>
    <t>Veikta trīs apļu Kalna pr. un mūzikas skolas stāvlaukuma projektēšana</t>
  </si>
  <si>
    <t>3.2.144</t>
  </si>
  <si>
    <t>Veikta Poruka ielas ielas Ogrē projektēšana. Pārbūvi plānots tiek veikt 2021.gadā</t>
  </si>
  <si>
    <t>3.2.145</t>
  </si>
  <si>
    <t>Rožu ielas projektēšana</t>
  </si>
  <si>
    <t>Veikta Rožu ielas Ogrē projektēšana. Pārbūvi plānots tiek veikt 2021.gadā</t>
  </si>
  <si>
    <t>3.2.146</t>
  </si>
  <si>
    <t>Egļu ielas projektēšana un pārbūve</t>
  </si>
  <si>
    <t>Veikta Egļu ielas Ogrē projektēšana un pārbūve</t>
  </si>
  <si>
    <t>3.2.147</t>
  </si>
  <si>
    <t>Komunikāciju tilta pārbūve</t>
  </si>
  <si>
    <t>Veikta esošā komunikāciju tilta renovācija un pielāgošana drošai gājeju plūsmas lietošanai</t>
  </si>
  <si>
    <t>3.2.148</t>
  </si>
  <si>
    <t>Satiksmes drošības uzlabošana pie Ogres novada sporta centra un stadiona</t>
  </si>
  <si>
    <t>Veikta satiksmes drošības uzlabošana pie Ogres novada sporta centra un stadiona (gājēju pāreja pie stadiona, sakartots velo un gājēju celiņš Skolas ielā un vismaz 2 norādes zīmes uz stadionu.</t>
  </si>
  <si>
    <t>Ogres novada sporta centrs</t>
  </si>
  <si>
    <t>3.2.149.</t>
  </si>
  <si>
    <t>Publiski pieejamās ūdens tūristu apmetnes vietas drošības un vides pieejamības pakalpojumu paaugstināšana Ogresgala pagastā</t>
  </si>
  <si>
    <t>Latvijas vides aizsardzības fonds</t>
  </si>
  <si>
    <t>Labiekārtota publiski pieejamā teritorija</t>
  </si>
  <si>
    <t>3.2.150.</t>
  </si>
  <si>
    <t xml:space="preserve">Aktīvā tūrisma infrastruktūras attīstība Rīgas ielā 45, Ogrē. </t>
  </si>
  <si>
    <t>3. VTP Sabiedrības iesaistīšana infrastruktūras attīstībā</t>
  </si>
  <si>
    <t>3.3.1</t>
  </si>
  <si>
    <t>3. ilgtermiņa prioritāte - VIDI SAUDZĒJOŠA INFRASTRUKTŪRA</t>
  </si>
  <si>
    <t>Pašvaldības budžeta līdzekļi</t>
  </si>
  <si>
    <t>Pašvaldības ņemtie kredītlīdzekļi</t>
  </si>
  <si>
    <t>Eiropas Savienības un cits ārējais finansējums</t>
  </si>
  <si>
    <t>Valsts finansējums</t>
  </si>
  <si>
    <t>cits finansējums</t>
  </si>
  <si>
    <t>1.1.1. Izveidot vienotu novada infrastruktūras objektu, pašvaldības ēku un zemju apsaimniekošanas sistēmu</t>
  </si>
  <si>
    <t>3.1.1. Organizēt ikgadēju projektu konkursu vietējo iniciatīvu atbalstam apkārtējās vides labiekārtošanā</t>
  </si>
  <si>
    <t>1.1.2. Pilnveidot pašvaldības sniegto pakalpojumu klāstu un uzlabot sniegto komunālo pakalpojumu kvalitāti</t>
  </si>
  <si>
    <t>3.1.2. Atbalstīt citu institūciju organizētās aktivitātes, kas paaugstina vides kvalitāti</t>
  </si>
  <si>
    <t>3.1.3. Sniegt atbalstu jaunu namu apsaimniekotāju organizāciju veidošanai</t>
  </si>
  <si>
    <t>1.1.4. Uzlabot pašvaldības ēku un komunālās infrastruktūras apsaimniekotāju materiāli tehnisko nodrošinājumu</t>
  </si>
  <si>
    <t>1.1.5. Nodrošināt nepieciešamās dokumentācijas izstrādi ES un valsts budžeta finansējuma saņemšanai ūdenssaimniecības attīstībai apdzīvotās vietās ar iedzīvotāju skaitu līdz 2000</t>
  </si>
  <si>
    <t>1.2.1. Sistemātiski paaugstināt pašvaldības komunālajā jomā strādājošo darbinieku kvalifikāciju un profesionalitāti</t>
  </si>
  <si>
    <t xml:space="preserve">1.3.1. Izveidot elektroniskas datu bāzes par pašvaldības infrastruktūras objektiem </t>
  </si>
  <si>
    <t>1.3.3. Nodrošināt sistemātisku un operatīvu informācijas pieejamību</t>
  </si>
  <si>
    <t>2.2.3. Veikt preventīvos pasākumus dzeramā ūdens pazemes horizontu aizsardzībai pret piesārņojumu</t>
  </si>
  <si>
    <t>1.4.1. Nodrošināt sistemātisku sadarbību pašvaldības noslēgto līgumu ietvaros un paplašināt sadarbības partneru loku komunālajā jomā</t>
  </si>
  <si>
    <t>2.3.4. Uzlabot pašvaldības saistošo noteikumu par atkritumu apsaimniekošanu administrēšanu un kontroli</t>
  </si>
  <si>
    <t>2.4.2. Palielināt siltumenerģijas piegādes drošumu centralizētajās siltumapgādes sistēmās</t>
  </si>
  <si>
    <t>2.5.2. Izveidot mirušo dzīvnieku krematoriju vai kapsētu Ogres novadā</t>
  </si>
  <si>
    <t>2.6.2. Apzināt padomju laikā būvēto daudzdzīvokļu paneļu māju stāvokli un izstrādāt plānu turpmākai rīcībai</t>
  </si>
  <si>
    <t>4. ilgtermiņa prioritāte - KONKURĒTSPĒJĪGA IZGLĪTĪBA UN SPORTS</t>
  </si>
  <si>
    <t>KONKURĒTSPĒJĪGA IZGLĪTĪBA UN SPORTS</t>
  </si>
  <si>
    <t>1. VTP Racionāla izglītības procesa pārvalde</t>
  </si>
  <si>
    <t>4.1.1</t>
  </si>
  <si>
    <t>"Uzstādīti 2 rotaļu moduļi VPII
„Dzīpariņš”</t>
  </si>
  <si>
    <t>1.1.6. Racionāli izmantot esošo izglītības iestāžu infrastruktūru</t>
  </si>
  <si>
    <t xml:space="preserve"> 09.10003 PII "Dzīpariņš" </t>
  </si>
  <si>
    <t>Uzstādīti 2 rotaļu moduļi VPII "Dzīpariņš"</t>
  </si>
  <si>
    <t>VPII "Dzīpariņš"</t>
  </si>
  <si>
    <t>4.1.2</t>
  </si>
  <si>
    <t xml:space="preserve">5 smilšu kastu ar iebetonētiem pamatiem atjaunošana VPII „Strautiņš”
</t>
  </si>
  <si>
    <t xml:space="preserve">     09.10007 PII "Strautiņš"     </t>
  </si>
  <si>
    <t>Atjaunotas 5 smilšu kastes ar iebetonētiem pamatiem VPII "Taurenītis"</t>
  </si>
  <si>
    <t>VPII "Strautiņš"</t>
  </si>
  <si>
    <t>4.1.3</t>
  </si>
  <si>
    <t>Izveidota apgaismojuma sistēma VPII "Taurenītis"</t>
  </si>
  <si>
    <t>09.10009 PII "Taurenītis"</t>
  </si>
  <si>
    <t>VPII "Taurenītis"</t>
  </si>
  <si>
    <t>4.1.4</t>
  </si>
  <si>
    <t xml:space="preserve">Radītas 3 nojumes VPII „Zelta sietiņš”
</t>
  </si>
  <si>
    <t xml:space="preserve"> 09.10004 PII "Zelta sietiņš" </t>
  </si>
  <si>
    <t>VPII "Zelta Sietiņš"</t>
  </si>
  <si>
    <t>4.1.5</t>
  </si>
  <si>
    <t xml:space="preserve">VPII „Zelta sietiņš” attīstības centra izveide bērniem ar speciālās izglītības vajadzībām
</t>
  </si>
  <si>
    <t xml:space="preserve">Izveidots attīstības centrs  bērniem ar speciālās izglītības vajadzībām VPII „Zelta sietiņš"
</t>
  </si>
  <si>
    <t>4.1.6</t>
  </si>
  <si>
    <t>Izbūvētas 2 nojumes VPII „Riekstiņš”</t>
  </si>
  <si>
    <t xml:space="preserve">  09.10008 PII "Riekstiņš"  </t>
  </si>
  <si>
    <t>VPII "Riekstiņš"</t>
  </si>
  <si>
    <t>4.1.7</t>
  </si>
  <si>
    <t>IT tehnoloģiju pilnveide VPII Dzīpariņš- interaktīvās tāfeles iegāde</t>
  </si>
  <si>
    <t>1.3.2. Integrēt informācijas un komunikāciju tehnoloģijas (IKT) izglītības procesā</t>
  </si>
  <si>
    <t>Iegādāta interaktīvā tāfele</t>
  </si>
  <si>
    <t>4.1.8</t>
  </si>
  <si>
    <t>„Blaumaņu” ēkas telpu pielāgošana Suntažu vidusskolas internāta vajadzībām</t>
  </si>
  <si>
    <t>1.1.2. Veikt izglītības iestāžu optimizāciju, nodrošinot izglītības pieejamību un kvalitāti</t>
  </si>
  <si>
    <t>09.21908 Suntažu vidusskola</t>
  </si>
  <si>
    <t>Izremontētas un labiekārtotas teplas 6-10 bērnu internāta nodrošināšanai. Pieslēgta ēka Suntažos esošajai siltumtrasei, lai nodrošinātu centrālo apkuri.</t>
  </si>
  <si>
    <t>Suntažu vidusskola</t>
  </si>
  <si>
    <t>2. VTP Mūsdienu prasībām atbilstoša izglītības un sporta infrastruktūra</t>
  </si>
  <si>
    <t>4.2.1</t>
  </si>
  <si>
    <t>VPII „Ābelīte”  galvenās ieejas un āra kāpņu atjaunošana</t>
  </si>
  <si>
    <t>2.2.3. Sakārtot un labiekārtot izglītības iestāžu teritorijas</t>
  </si>
  <si>
    <t>09.10006 PII "Ābelīte"</t>
  </si>
  <si>
    <t>Veikta VPII „Ābelīte”  galvenās ieejas un āra kāpņu atjaunošana</t>
  </si>
  <si>
    <t>VPII "Ābelīte"</t>
  </si>
  <si>
    <t>4.2.2</t>
  </si>
  <si>
    <t>Veikta VPII „Ābelīte” ēkas siltināšana</t>
  </si>
  <si>
    <t>2.1.1. Paaugstināt izglītības iestāžu energoefektivitāti</t>
  </si>
  <si>
    <t>KPFI</t>
  </si>
  <si>
    <t>4.2.3</t>
  </si>
  <si>
    <t xml:space="preserve">Nomainīts sporta laukuma
segums VPII "Ābelīte"
</t>
  </si>
  <si>
    <t>2.1.3. Pilnveidot izglītības iestāžu sporta bāzes</t>
  </si>
  <si>
    <t>4.2.4</t>
  </si>
  <si>
    <t>Jaunogres vidusskolas 2.korpusa siltināšana</t>
  </si>
  <si>
    <t xml:space="preserve"> 09.21903 Jaunogres vidusskola </t>
  </si>
  <si>
    <t>Veikta Jaunogres vidusskolas 2.korpusa siltināšana</t>
  </si>
  <si>
    <t>Jaunogres vidusskola</t>
  </si>
  <si>
    <t>4.2.5</t>
  </si>
  <si>
    <t>Daļējs Jaunogres vidusskolas sākumskolas ēkas otrā korpusa un pārejas kosmētiskais remonts gaiteņos, klasēs, ēdnīcā un sporta zālē</t>
  </si>
  <si>
    <t>2.1.2. Renovēt un rekonstruēt izglītības iestāžu ēkas</t>
  </si>
  <si>
    <t>Veikts daļējs Jaunogres vidusskolas sākumskolas ēkas otrā korpusa un pārejas kosmētiskais remonts gaiteņos, klasēs, ēdnīcā un sporta zālē</t>
  </si>
  <si>
    <t>4.2.6</t>
  </si>
  <si>
    <t>Veikti kāpņu telpu pakāpienu, telpu kosmētiskie remonti un kāpņu margu nomaiņa Jaunogres vidusskolā</t>
  </si>
  <si>
    <t>4.2.7</t>
  </si>
  <si>
    <t>Jaunogres vidusskolas stadiona rekonstrukcija un teritorijas daļēja labiekārtošana</t>
  </si>
  <si>
    <t>Veikta jaunogres vidusskolas stadiona rekonstrukcija un teritorijas daļēja labiekārtošana</t>
  </si>
  <si>
    <t>4.2.8</t>
  </si>
  <si>
    <t>Sakārtota izglītības iestādes teritorija, atjaunojot celiņus, žogu, vārtus un apstādījumus, kā arī ierīkojot apgaismojumu</t>
  </si>
  <si>
    <t>4.2.9</t>
  </si>
  <si>
    <t>Nodrošinātas iespējas trauksmes gadījumā apziņot visus par radušos situāciju Ogres 1.vidusskolā</t>
  </si>
  <si>
    <t>2.2.4. Uzlabot drošību visās izglītības iestādēs</t>
  </si>
  <si>
    <t>4.2.10</t>
  </si>
  <si>
    <t>Uzstādītas ugunsdrošas durvis Jaunogres vidusskolas galvenās ēkas visos stāvos</t>
  </si>
  <si>
    <t>4.2.11</t>
  </si>
  <si>
    <t>Basketbola skolas sporta zāles kosmētiskais remonts</t>
  </si>
  <si>
    <t>09.5102 Basketbola skola</t>
  </si>
  <si>
    <t>Basketbola skola</t>
  </si>
  <si>
    <t>4.2.12</t>
  </si>
  <si>
    <t>Pārbūvēts sporta laukums un uzstādīts aprīkojums VPII „Cīrulītis”</t>
  </si>
  <si>
    <t xml:space="preserve"> 09.10002 PII "Cīrulītis" </t>
  </si>
  <si>
    <t>Veikta  sporta laukuma pārbūve un uzstādīts aprīkojums VPII „Cīrulītis”</t>
  </si>
  <si>
    <t>VPII "Cīrulītis"</t>
  </si>
  <si>
    <t>4.2.13</t>
  </si>
  <si>
    <t>Veikts grupu virtuvju remonts VPII  „Dzīpariņš”</t>
  </si>
  <si>
    <t>2.2.2. Atjaunot izglītības iestāžu sanitāro mezglu un ēdināšanas blokus un aprīkojumu</t>
  </si>
  <si>
    <t>4.2.14</t>
  </si>
  <si>
    <t>Siltum- regulējamu radiatoru maiņa Kārļa Kažociņa Madlienas mūzikas un mākslas skolas mūzikas klasēs</t>
  </si>
  <si>
    <t>2.2.1. Sakārtot izglītības iestāžu un sporta objektu inženiertehnisko tīklu un palīgtelpu tehnisko stāvokli</t>
  </si>
  <si>
    <t>09.5106 Madlienas mūzikas un mākslas skola</t>
  </si>
  <si>
    <t>Veikta siltum- regulējamu radiatoru maiņa Kārļa Kažociņa Madlienas mūzikas un mākslas skolas mūzikas klasēs</t>
  </si>
  <si>
    <t>Kārļa Kažociņa Madlienas mūzikas un mākslas skola</t>
  </si>
  <si>
    <t>4.2.15</t>
  </si>
  <si>
    <t>Ķeipenes VPII „Saulīte” nodrošinātas iespējas trauksmes gadījumā apziņot visus par radušos situāciju</t>
  </si>
  <si>
    <t>09.10011 Ķeipenes VPII Saulīte</t>
  </si>
  <si>
    <t>Ķeipenes VPII "Saulīte"</t>
  </si>
  <si>
    <t>4.2.16</t>
  </si>
  <si>
    <t>Ķeipenes VPII Saulīte mazbērnu grupas telpu atjaunošana</t>
  </si>
  <si>
    <t>Veikta Ķeipenes VPII Saulīte mazbērnu grupas telpu atjaunošana</t>
  </si>
  <si>
    <t>4.2.17</t>
  </si>
  <si>
    <t>Uzstādīti jauni laukuma elementi (smilšu kaste ar vāku, „pakāpienu čūska”, nojume, mašīna, galds ar krēsliem) Ķeipenes VPII „Saulīte”</t>
  </si>
  <si>
    <t>4.2.18</t>
  </si>
  <si>
    <t>Veikta Ķeipenes pamatskolas energoefektivitātes paaugstināšana</t>
  </si>
  <si>
    <t>09.21905 Ķeipenes pamatskola</t>
  </si>
  <si>
    <t>Ķeipenes pamatskola</t>
  </si>
  <si>
    <t>4.2.19</t>
  </si>
  <si>
    <t xml:space="preserve">Ķeipenes pamatskolas virtuves un skolēnu ieejas uz garderobi āra lieveņu jumtiņu atjaunošana </t>
  </si>
  <si>
    <t xml:space="preserve">Veikta Ķeipenes pamatskolas virtuves un skolēnu ieejas uz garderobi āra lieveņu jumtiņu atjaunošana </t>
  </si>
  <si>
    <t>4.2.20</t>
  </si>
  <si>
    <t xml:space="preserve">Nodrošinātas iespējas trauksmes gadījumā apziņot visus par radušos situāciju </t>
  </si>
  <si>
    <t>4.2.21</t>
  </si>
  <si>
    <t xml:space="preserve">Veikts kosmētiskais remonts Ķeipenes pamatskolas telpās (otrā stāva koridorā, kabinetos, bijušajās internāta telpās)
</t>
  </si>
  <si>
    <t>4.2.22</t>
  </si>
  <si>
    <t xml:space="preserve">Renovēts Ķeipenes
pamatskolas sporta laukums
</t>
  </si>
  <si>
    <t>4.2.23</t>
  </si>
  <si>
    <t xml:space="preserve">Nosiltināti Madlienas vidusskolas
Krapes filiāles ēkas 3.stāva griesti,
nomainīti 2.stāva logi
</t>
  </si>
  <si>
    <t>09.21906 Madlienas vidusskola</t>
  </si>
  <si>
    <t>Madlienas vidusskola (Krapes filiāle)</t>
  </si>
  <si>
    <t>4.2.24</t>
  </si>
  <si>
    <t xml:space="preserve">Nomainītas grīdas Madlienas vidusskolas Jaunā korpusa 1. stāva mācību telpās un kosmētiski izremontēts 1 stāva foajē
</t>
  </si>
  <si>
    <t>Madlienas vidusskola</t>
  </si>
  <si>
    <t>4.2.25</t>
  </si>
  <si>
    <t>Veikta Madlienas vidusskolas sporta kompleksa rekonstrukcija (nomainīts grīdas segums sporta zālē, veikts kosmētiskais remonts sporta zālē, foajē, sanitārajos mezglos un sporta ģērbtuvēs, rekonstruēti sanitārie mezgli)</t>
  </si>
  <si>
    <t>4.2.26</t>
  </si>
  <si>
    <t xml:space="preserve">Ierīkota centrālapkures sistēma ar granulu apkuri Madlienas vidusskolas Krapes filiālē
</t>
  </si>
  <si>
    <t>4.2.27</t>
  </si>
  <si>
    <t xml:space="preserve">Apkures sistēmas un kanalizācijas maģistrālo zaru nomaiņa Madlienas vidusskolā(sākumskola) un kosmētiskais remonts 5 mācību telpās
</t>
  </si>
  <si>
    <t>Samazinās savu laiku nokalpojušo aplures un kanalizācijas avāriju risks izglītības iestādes ēkā,tiek likvidētas problēmas savienojot veco ar jauno nelielu remontdarbu rezultātā</t>
  </si>
  <si>
    <t>4.2.28</t>
  </si>
  <si>
    <t xml:space="preserve">Renovēta ventilācijas sistēma Madlienas vidusskolas mācību korpusā
</t>
  </si>
  <si>
    <t>Skolā ir izveidota sanitāri -higiēniskajām normām atbilstoša ventilācijas sistēma</t>
  </si>
  <si>
    <t>4.2.29</t>
  </si>
  <si>
    <t xml:space="preserve">Atjaunota Madlienas vidusskolas virtuve un ēdnīca, veicot telpu kosmētisko remontu un iegādājoties
jaunas virtuves mēbeles
</t>
  </si>
  <si>
    <t>4.2.30</t>
  </si>
  <si>
    <t xml:space="preserve">Madlienas vidusskolas lietusūdeņu novades sistēmas izveidošana pie sporta un mācību korpusiem
</t>
  </si>
  <si>
    <t>Netiek izskaloti ēkas pamati,zem grīdām neuzkrājas lietusūdens, mitrums nenonāk ēkas pamatos un nebojā infrastruktūru</t>
  </si>
  <si>
    <t>4.2.31</t>
  </si>
  <si>
    <t>Piemērotas  akustikas nodrošināšana Ogres Mūzikas skolas ikdienas darbā</t>
  </si>
  <si>
    <t xml:space="preserve"> 09.5103 Ogres mūzikas skola </t>
  </si>
  <si>
    <t>Nodrošināta piemērota akustika Ogres Mūzikas skolas ikdienas darbā</t>
  </si>
  <si>
    <t>Ogres Mūzikas skola</t>
  </si>
  <si>
    <t>4.2.32</t>
  </si>
  <si>
    <t>Daudzfunkcionā lās piebūves – deju, orķestru, zāles izbūve Ogres Mūzikas skolai</t>
  </si>
  <si>
    <t>Uzbūvēta daudzfunkcionālā piebūve – deju, orķestru, zāles izbūve Ogres Mūzikas skolai</t>
  </si>
  <si>
    <t>4.2.33</t>
  </si>
  <si>
    <t>Veikts elektroinstalāciju remonts Ogres Mūzikas skolā (izremontētas elektroenerģija s strāvas sadales, nomainīti apgaismojuma ķermeņi, sazemētas rozetes)</t>
  </si>
  <si>
    <t>4.2.34</t>
  </si>
  <si>
    <t xml:space="preserve">Velosipēdu stāvvietas ierīkošana Ogres
sākumskolā (Ogrē, Meža pr. 14/1
</t>
  </si>
  <si>
    <t>09.211 Sākumskolas (ISCED-97 1.līmenis)</t>
  </si>
  <si>
    <t xml:space="preserve"> Veikta velosipēdu stāvvietas ierīkošana Ogres
sākumskolā (Ogrē, Meža pr. 14/1
</t>
  </si>
  <si>
    <t>Ogres sākumskola</t>
  </si>
  <si>
    <t>4.2.35</t>
  </si>
  <si>
    <t>Ogresgala pamatskolas ēkas siltināšana</t>
  </si>
  <si>
    <t>09.21904 Ogresgala pamatskola</t>
  </si>
  <si>
    <t>Veikta Ogresgala pamatskolas ēkas siltināšana</t>
  </si>
  <si>
    <t>Ogresgala pamatskola</t>
  </si>
  <si>
    <t>4.2.36</t>
  </si>
  <si>
    <t>Iegādāts autobuss Ogresgala pamatskolai</t>
  </si>
  <si>
    <t>2.3.1. Uzlabot visu izglītības iestāžu audzēkņu pārvadājumus ar sabiedrisko transportu vai pašvaldības autobusiem</t>
  </si>
  <si>
    <t>4.2.37</t>
  </si>
  <si>
    <t>Atjaunots Ogres Valsts ģimnāzijas siltummezgls un karstā ūdens apgādes sistēma</t>
  </si>
  <si>
    <t>09.21902 Ogres ģimnāzija</t>
  </si>
  <si>
    <t>Ogres valsts ģimnāzija</t>
  </si>
  <si>
    <t>4.2.38</t>
  </si>
  <si>
    <t>Rekonstruēta Ogres Valsts ģimnāzijas ūdensapgādes sistēma</t>
  </si>
  <si>
    <t>4.2.39</t>
  </si>
  <si>
    <t>Paplašināts Ogres Valsts ģimnāzijas stāvlaukums un veikta komunālo pievadu rekonstrukcija</t>
  </si>
  <si>
    <t>4.2.40</t>
  </si>
  <si>
    <t>Ierīkota ventilācijas sistēma Ogres Valsts ģimnāzijā</t>
  </si>
  <si>
    <t>4.2.41</t>
  </si>
  <si>
    <t xml:space="preserve">Izveidota rotaļu laukuma sporta zona ar gumijotu
iesegumu VPII „Riekstiņš”
</t>
  </si>
  <si>
    <t>4.2.42</t>
  </si>
  <si>
    <t>Rekonstruēts un labiekārtots sporta laukums VPII „Saulīte”</t>
  </si>
  <si>
    <t xml:space="preserve">   09.10005 PII "Saulīte"   </t>
  </si>
  <si>
    <t>Iegūts plašāks sporta laukums pirmsskolas vecuma bērniem. Iespēja dažādot un pilnveidot sporta aktivitātes. Kvalitatīvs aprīkojums mazina traumu iespēju. Uzlabojas sporta laukuma vizuālais noformējums.</t>
  </si>
  <si>
    <t>VPII "Saulīte"</t>
  </si>
  <si>
    <t>4.2.43</t>
  </si>
  <si>
    <t xml:space="preserve">Uzstādītas jaunas skatītāju sēdvietas lieliem sporta pasākumiem (abos tribīņu galos līdz 100 vietām)
</t>
  </si>
  <si>
    <t>09.5101 Sporta centrs</t>
  </si>
  <si>
    <t>Ogres novada Sporta Centrs</t>
  </si>
  <si>
    <t>4.2.44</t>
  </si>
  <si>
    <t xml:space="preserve">Uzstādīta sadalošā siena ar automātiku, radot iespēju sporta spēļu laukuma pārdalīšanai, tādejādi uzlabojot treniņa iespējas
</t>
  </si>
  <si>
    <t>4.2.45</t>
  </si>
  <si>
    <t xml:space="preserve">Nojaukta esošā un izbūvēta jauna informācijas siena pie ieejas stadionā, atjaunota ietve, uzstādīti informācijas paneļi
</t>
  </si>
  <si>
    <t>4.2.46</t>
  </si>
  <si>
    <t xml:space="preserve">Renovēts Ogres novada Sporta centra stadionā
esošais universālais sporta spēļu laukums
</t>
  </si>
  <si>
    <t>4.2.47</t>
  </si>
  <si>
    <t xml:space="preserve">Trešā pludmales volejbola laukuma izveidošana un visu laukumu norobežošana
</t>
  </si>
  <si>
    <t xml:space="preserve">Veikta trešā pludmales volejbola laukuma izveidošana un visu laukumu norobežošana
</t>
  </si>
  <si>
    <t>4.2.48</t>
  </si>
  <si>
    <t xml:space="preserve">Ogres novada sporta centra ēkas Skolas ielā 12 siltināšana, pamatu un sienu nostiprināšana, iekštelpu kosmētiskais remonts, elektrosadales skapja nomaiņa, palīgtelpu elektroinstalācijas nomaiņa, tribīņu renovācij
</t>
  </si>
  <si>
    <t xml:space="preserve">Veikta Ogres novada sporta centra ēkas Skolas ielā 12 siltināšana, pamatu un sienu nostiprināšana, iekštelpu kosmētiskais remonts, elektrosadales skapja nomaiņa, palīgtelpu elektroinstalācijas nomaiņa, tribīņu renovācij
</t>
  </si>
  <si>
    <t>4.2.49</t>
  </si>
  <si>
    <t xml:space="preserve">Asfaltbetona seguma rekonstrukcija Ogres novada Sporta centra stadiona teritorijā (Ogrē, Skolas ielā 21)
</t>
  </si>
  <si>
    <t xml:space="preserve">Veikta asfaltbetona seguma rekonstrukcija Ogres novada Sporta centra stadiona teritorijā (Ogrē, Skolas ielā 21)
</t>
  </si>
  <si>
    <t>4.2.50</t>
  </si>
  <si>
    <t xml:space="preserve">Video novērošanas sistēmas piegāde un uzstādīšana
</t>
  </si>
  <si>
    <t xml:space="preserve">Veikt video novērošanas sistēmas piegāde un uzstādīšana Ogres novada sporta centrā
</t>
  </si>
  <si>
    <t>4.2.51</t>
  </si>
  <si>
    <t>VPII „Sprīdītis” rotaļlaukumu apgaismošana</t>
  </si>
  <si>
    <t xml:space="preserve">    09.10001 PII "Sprīdītis"    </t>
  </si>
  <si>
    <t>Veikta VPII „Sprīdītis” rotaļlaukumu apgaismošana</t>
  </si>
  <si>
    <t>VPII "Sprīdītis"</t>
  </si>
  <si>
    <t>4.2.52</t>
  </si>
  <si>
    <t xml:space="preserve">Veikta VPII „Sprīdītis” iebraucamā ceļa, saimnieciskā laukuma un pastaigu celiņu seguma nomaiņa 326 m2 platībā
</t>
  </si>
  <si>
    <t>4.2.53</t>
  </si>
  <si>
    <t xml:space="preserve">Izveidota lietus ūdens novadīšanas sistēma VPII „Strautiņš” </t>
  </si>
  <si>
    <t>4.2.54</t>
  </si>
  <si>
    <t xml:space="preserve">Veikta Suntažu internātpamatskolas – rehabilitācijas centra ēkas siltināšana
</t>
  </si>
  <si>
    <t>09.21910 Suntažu internātpamatskola</t>
  </si>
  <si>
    <t>Suntažu internātpamatskola</t>
  </si>
  <si>
    <t>4.2.55</t>
  </si>
  <si>
    <t>Veikts Suntažu vidusskolas jaunās skolas 1.stāva grīdas remonts</t>
  </si>
  <si>
    <t>4.2.56</t>
  </si>
  <si>
    <t>Ierīkota bērnu ratiņu novietne Suntažu vidusskolas „Suntiņos”</t>
  </si>
  <si>
    <t>Suntažu vidusskolas „Suntiņi”</t>
  </si>
  <si>
    <t>4.2.57</t>
  </si>
  <si>
    <t>Veikts Suntažu vidusskolas sanitāro mezglu remonts</t>
  </si>
  <si>
    <t>4.2.58</t>
  </si>
  <si>
    <t xml:space="preserve">Veikts Suntažu vidusskolas jaunās skolas kāpņu telpu remonts
</t>
  </si>
  <si>
    <t>Veikts Suntažu vidusskolas jaunās skolas kāpņu telpu remonts</t>
  </si>
  <si>
    <t>4.2.59</t>
  </si>
  <si>
    <t>Atjaunots Suntažu vidusskolas sporta laukums</t>
  </si>
  <si>
    <t>4.2.60</t>
  </si>
  <si>
    <t xml:space="preserve">Ierīkota centrālapkures sistēma Suntažu vidusskolas zēnu mājturības un tehnoloģiju kabinetā
</t>
  </si>
  <si>
    <t>Ierīkota centrālapkures sistēma Suntažu vidusskolas zēnu mājturības un tehnoloģiju kabinetā</t>
  </si>
  <si>
    <t>4.2.61</t>
  </si>
  <si>
    <t xml:space="preserve">Veikta elektro- apgaismojuma nomaiņa Suntažu vidusskolas Lauberes filiāles mācību telpās
</t>
  </si>
  <si>
    <t>Veikta elektro- apgaismojuma nomaiņa Suntažu vidusskolas Lauberes filiāles mācību telpās</t>
  </si>
  <si>
    <t>4.2.62</t>
  </si>
  <si>
    <t xml:space="preserve">Veikts Suntažu vidusskolas virtuves bloka kosmētiskais remonts, iegādātas mēbeles un inventārs
</t>
  </si>
  <si>
    <t>Veikts Suntažu vidusskolas virtuves bloka kosmētiskais remonts, iegādātas mēbeles un inventārs</t>
  </si>
  <si>
    <t>4.2.63</t>
  </si>
  <si>
    <t xml:space="preserve">Suntažu vidusskolas ieeja pielāgota cilvēkiem ar kustību
traucējumiem, veikta kāpņu rekonstrukcija
</t>
  </si>
  <si>
    <t>2.3.2. Uzlabot izglītības iestāžu un sporta objektu pieejamību cilvēkiem ar funkcionāliem traucējumiem</t>
  </si>
  <si>
    <t>Suntažu vidusskolas ieeja pielāgota cilvēkiem ar kustību</t>
  </si>
  <si>
    <t>4.2.64</t>
  </si>
  <si>
    <t>Vingrošanas zāles remonts VPII „Taurenītis”</t>
  </si>
  <si>
    <t>Veikts vingrošanas zāles remonts VPII „Taurenītis”</t>
  </si>
  <si>
    <t>4.2.65</t>
  </si>
  <si>
    <t>VPII „Taurenītis” virtuves bloka kosmētiskais remonts, mēbeļu un inventāra iegāde</t>
  </si>
  <si>
    <t>Veikts VPII „Taurenītis” virtuves bloka kosmētiskais remonts, iegādātas mēbeles un inventārs</t>
  </si>
  <si>
    <t>4.2.66</t>
  </si>
  <si>
    <t xml:space="preserve">Izveidota lietus ūdeņu novadīšanas sistēma VPII „Taurenītis”
</t>
  </si>
  <si>
    <t>4.2.67</t>
  </si>
  <si>
    <t xml:space="preserve">Madlienas VPII „Taurenītis” autostāvvietas izveidošana
</t>
  </si>
  <si>
    <t>Izveidota Madlienas VPII „Taurenītis” autostāvvieta</t>
  </si>
  <si>
    <t>4.2.68</t>
  </si>
  <si>
    <t>Taurupes pamatskolas katlumājā ievietots katls (100KW) ar mazāku jaudu</t>
  </si>
  <si>
    <t>09.21907 Taurupes pamatskola</t>
  </si>
  <si>
    <t>Uzstādīts apkures katls ar 100kW jaudu</t>
  </si>
  <si>
    <t>Taurupes pamatskola</t>
  </si>
  <si>
    <t>4.2.69</t>
  </si>
  <si>
    <t xml:space="preserve">Taurupes pamatskolas ēkas vecās siltumapgādes daļēja demontāža un jaunās sistēmas izveide, uzstādot jaunas caurules, radiatorus, siltumapgādes mezglus
</t>
  </si>
  <si>
    <t>Paaugstināta energoefektivitāte, novērsti avāriju draudi</t>
  </si>
  <si>
    <t>Taurupes pamatskola, Taurupes pagasta pārvalde</t>
  </si>
  <si>
    <t>4.2.70</t>
  </si>
  <si>
    <t xml:space="preserve">Taurupes pamatskolas Mazozolu filiāles logu un galvenās ieejas durvju nomaiņa, sienu siltināšana ēdamzālē, katlumājas rekonstrukcija, centrālās apkures sistēmas rekonstrukcija pirmsskolas
</t>
  </si>
  <si>
    <t>Veikta Taurupes pamatskolas Mazozolu filiāles logu un galvenās ieejas durvju nomaiņa, sienu siltināšana ēdamzālē, katlumājas rekonstrukcija, centrālās apkures sistēmas rekonstrukcija pirmsskolas</t>
  </si>
  <si>
    <t>Taurupes pamatskola (Mazozolu filiāle)</t>
  </si>
  <si>
    <t>4.2.71</t>
  </si>
  <si>
    <t>Veikta grīdas seguma nomaiņa 200 m2 platībā Taurupes pamatskolā</t>
  </si>
  <si>
    <t>Nomainīts grīdas segums 300m2 platībā</t>
  </si>
  <si>
    <t>4.2.72</t>
  </si>
  <si>
    <t xml:space="preserve">Veikta grīdas seguma nomaiņa 200 m2 platībā Taurupes pamatskolas Mazozolu filiālē
</t>
  </si>
  <si>
    <t>Nomainīts grīdas segums 200m2 platībā</t>
  </si>
  <si>
    <t>4.2.73</t>
  </si>
  <si>
    <t>Veikta grīdas seguma nomaiņa 300 m2 platībā
Taurupes pamatskolas Meņģeles filiālē</t>
  </si>
  <si>
    <t>Taurupes pamatskola (Meņģeles filiāle)</t>
  </si>
  <si>
    <t>4.2.74</t>
  </si>
  <si>
    <t>Ierīkotas garderobes Taurupes pamatskolas Mazozolu
filiālē</t>
  </si>
  <si>
    <t>4.2.75</t>
  </si>
  <si>
    <t xml:space="preserve">Atjaunota sporta zāle Taurupes pamatskolā
</t>
  </si>
  <si>
    <t xml:space="preserve">Taurupes pamatskola </t>
  </si>
  <si>
    <t>4.2.76</t>
  </si>
  <si>
    <t xml:space="preserve">Veikta elektro- instalācijas nomaiņa Taurupes pamatskolas ēdināšanas blokā, izveidota ventilācija visām telpām, veikta virtuves, noliktavu un mazgāšanas telpu renovācija, ēdamzāles remonts
</t>
  </si>
  <si>
    <t>4.2.77</t>
  </si>
  <si>
    <t xml:space="preserve">Atjaunots celiņa segums skolas Taurupes pamatskolas Mazozolu filiāles piegulošajā teritorijā
</t>
  </si>
  <si>
    <t>4.2.78</t>
  </si>
  <si>
    <t xml:space="preserve">VPII „Zelta sietiņš” sporta laukumā uzstādīts mūsdienīgs funkcionāls aprīkojums
</t>
  </si>
  <si>
    <t xml:space="preserve">Uzstādīts mūsdienīgs funkcionāls aprīkojums VPII „Zelta sietiņš” sporta laukumā
</t>
  </si>
  <si>
    <t>4.2.79</t>
  </si>
  <si>
    <t>Lietus ūdens kanalizācijas tīklu pārbūve un teritorijas labiekārtošana PII "Cīrulītis"</t>
  </si>
  <si>
    <t>Veikta  PII "Cīrulītis" lietus ūdens kanalizācijas tīklu pārbūve un teritorijas labiekārtošana</t>
  </si>
  <si>
    <t>4.2.80</t>
  </si>
  <si>
    <t>Konstrukciju nostiprināšana pagrabā PII "Dzīpariņš"</t>
  </si>
  <si>
    <t>Veikta konstrukciju nostiprināšana pagrabā PII "Dzīpariņš"</t>
  </si>
  <si>
    <t>4.2.81</t>
  </si>
  <si>
    <t>Apkures sistēmas un ūdensvada remonta siltināšana PII "Dzīpariņš"</t>
  </si>
  <si>
    <t>4.2.82</t>
  </si>
  <si>
    <t>Apsardzes sistēmas ierīkošana PII "Dzīpariņš"</t>
  </si>
  <si>
    <t>Ierīkota apsardzes sistēma PII "Dzīpariņš"</t>
  </si>
  <si>
    <t>4.2.83</t>
  </si>
  <si>
    <t>Lietus kanalizācijas projekta izstrāde PII "Dzīpariņš"</t>
  </si>
  <si>
    <t>Veikta lietus kanalizācijas projekta izstrāde PII "Dzīpariņš"</t>
  </si>
  <si>
    <t>4.2.84</t>
  </si>
  <si>
    <t>Žoga uzstādīšana PII "Zelta sietiņš"</t>
  </si>
  <si>
    <t>Uzstādīti 180 metri žoga PII "Zelta sietiņš"</t>
  </si>
  <si>
    <t>4.2.85</t>
  </si>
  <si>
    <t>Ēkas tehniskā apsekošana PII "Saulīte"</t>
  </si>
  <si>
    <t>Ēkas būvkonstrukciju drošibas prasību ievērošana atbolstoši 02.09.2015.Ministru kabineta noteikumiem Nr.529 "Ēku būvnoteikumi"</t>
  </si>
  <si>
    <t>4.2.86</t>
  </si>
  <si>
    <t>2. stāva garderobes remonts  PII "Saulīte"</t>
  </si>
  <si>
    <t>Drošības palielināšana, plaisu likvidēšana. Mūsdienu prasībam atbilstošas vizuālā un tehniskā aprīkojuma uzstādīšana telpā.</t>
  </si>
  <si>
    <t>4.2.87</t>
  </si>
  <si>
    <t>2. stāva grupas remonts  PII "Saulīte"</t>
  </si>
  <si>
    <t>4.2.88</t>
  </si>
  <si>
    <t>Gājēju celiņu remonts, lietus ūdens kanalizācijas sistēmas rekonstrukcijas projektēšana  PII "Saulīte"</t>
  </si>
  <si>
    <t>Estētiskas un attīstošas vides izveidošana. Bērnu drošības palielināšana teritorijā. Izveidojot prasībām atbilstošu lietus ūdeņu novadišanas sistēmu, apturēta ēkas pamatu deformaciju, grunts izskalošanu.</t>
  </si>
  <si>
    <t>4.2.89</t>
  </si>
  <si>
    <t>Celiņu bruģēšana PII "Ābelīte"</t>
  </si>
  <si>
    <t>Veikta celiņu bruģēšana PII "Ābelīte"</t>
  </si>
  <si>
    <t>4.2.90</t>
  </si>
  <si>
    <t>Ēkas fasādes un pieguļošo konstrukciju atjaunošana PII "Ābelīte"</t>
  </si>
  <si>
    <t>Veikta ēkas fasādes un pieguļošo konstrukciju atjaunošana PII "Ābelīte"</t>
  </si>
  <si>
    <t>4.2.91</t>
  </si>
  <si>
    <t>Zāles atjaunošana (telpa Nr.40) PII "Ābelīte"</t>
  </si>
  <si>
    <t>Veikta sporta zāles atjaunošana (telpa Nr.40) PII "Ābelīte"</t>
  </si>
  <si>
    <t>4.2.92</t>
  </si>
  <si>
    <t>Ēkas tehniskā apsekošana PII "Ābelīte"</t>
  </si>
  <si>
    <t>Veikta ēkas tehniskā apsekošana PII "Ābelīte"</t>
  </si>
  <si>
    <t>4.2.93</t>
  </si>
  <si>
    <t>Mutiskās trauksmes izziņošanas sistēmas uzstādīšana PII "Ābelīte"</t>
  </si>
  <si>
    <t>Veikta mutiskās trauksmes izziņošanas sistēmas uzstādīšana PII "Ābelīte"</t>
  </si>
  <si>
    <t>4.2.94</t>
  </si>
  <si>
    <t>Jaunas apkalpošanas zonas un virtuves aprīkošana ar nepieciešamajiem pamatlīdzekļiem Ogres 1. vidusskolā</t>
  </si>
  <si>
    <t>09.21901 Ogres 1.vidusskola</t>
  </si>
  <si>
    <t>Veikta jaunas apkalpošanas zonas un virtuves aprīkošana ar nepieciešamajiem pamatlīdzekļiem Ogres 1. vidusskolā</t>
  </si>
  <si>
    <t>Ogres 1.vidusskola</t>
  </si>
  <si>
    <t>4.2.95</t>
  </si>
  <si>
    <t>Pagrabstāva telpu grupas atjaunošana Ogres Valsts ģimnāzijā</t>
  </si>
  <si>
    <t>Veikta pagrabstāva telpu grupas atjaunošana Ogres Valsts ģimnāzijā</t>
  </si>
  <si>
    <t>4.2.96</t>
  </si>
  <si>
    <t>Apsardzes sistēmas  Ogres valsts ģimnāzijā</t>
  </si>
  <si>
    <t>Veikta apsardzes sistēmas uzstādīšana Ogres valsts ģimnāzijā</t>
  </si>
  <si>
    <t>4.2.97</t>
  </si>
  <si>
    <t>Ugunsaizsardzības sistēmas uzstādīšanas remonts Ogres Valsts ģimnāzijā</t>
  </si>
  <si>
    <t>Veikts ugunsaizsardzības sistēmas uzstādīšanas remonts Ogres Valsts ģimnāzijā</t>
  </si>
  <si>
    <t>4.2.98</t>
  </si>
  <si>
    <t>Projekta izstrāde (pagraba konstrukciju nostiprināšana, lietus kanalizācijas izbūve un labiekārtošana, pagraba ventilācijas sistēma)Jaunogres  sākumskolai</t>
  </si>
  <si>
    <t>Veikta projekta izstrāde (pagraba konstrukciju nostiprināšana, lietus kanalizācijas izbūve un labiekārtošana, pagraba ventilācijas sistēma) Jaunogres  sākumskolai</t>
  </si>
  <si>
    <t>4.2.99</t>
  </si>
  <si>
    <t>Kāpņu remonts vidusskolas ēkā</t>
  </si>
  <si>
    <t>Veikts kāpņu remonts Jaunogres vidusskolas ēkā</t>
  </si>
  <si>
    <t>4.2.100</t>
  </si>
  <si>
    <t xml:space="preserve">Gājēju celiņa izbūve vidusskolas pagalmā no stadiona puses </t>
  </si>
  <si>
    <t xml:space="preserve">Veikta gājēju celiņa izbūve Jaunogres vidusskolas pagalmā no stadiona puses </t>
  </si>
  <si>
    <t>4.2.101</t>
  </si>
  <si>
    <t>Gaiteņa remonts Ogres sākumsskolā</t>
  </si>
  <si>
    <t>Veikt gaiteņa remonts Ogres sākumsskolā</t>
  </si>
  <si>
    <t>4.2.102</t>
  </si>
  <si>
    <t>Ēkas pamatu un cokola mitruma hidroizolācija un lietus ūdens novadīšana pilsētas tīklos Ogres mākslas skolā</t>
  </si>
  <si>
    <t>09.5104 Ogres mākslas skola</t>
  </si>
  <si>
    <t>Veikta Ogres Mākslas skolas ēkas pamatu un cokola mitruma hidroizolācija un lietus ūdens novadīšana pilsētas tīklos</t>
  </si>
  <si>
    <t>Ogres mākslas skola</t>
  </si>
  <si>
    <t>4.2.103</t>
  </si>
  <si>
    <t xml:space="preserve">Ēku pārbaude un atzinuma sagatavošana par publisko ēku ekspluatācijas pārbaudi Skolas ielā 12, Skolas ielā 21, Jaunogres pr.2 </t>
  </si>
  <si>
    <t xml:space="preserve">Veikta Ēku pārbaude un atzinuma sagatavošana par publisko ēku ekspluatācijas pārbaudi Skolas ielā 12, Skolas ielā 21, Jaunogres pr.2 </t>
  </si>
  <si>
    <t>4.2.104</t>
  </si>
  <si>
    <t>Elektroinstalācijas remonts Jaunogres pr.2</t>
  </si>
  <si>
    <t>Veikts elektroinstalācijas remonts Jaunogres pr.2</t>
  </si>
  <si>
    <t>4.2.105</t>
  </si>
  <si>
    <t>Grīdas seguma atjaunošana sporta zālē Skolas ielā 12</t>
  </si>
  <si>
    <t>Atjaunots grīdas segums sporta zālē Skolas ielā 12</t>
  </si>
  <si>
    <t>4.2.106</t>
  </si>
  <si>
    <t>Administratīvās ēkas projekta izstrāde un topogrāfijas veikšana Jaunogres pr.2</t>
  </si>
  <si>
    <t>Veikta administratīvās ēkas projekta izstrāde un topogrāfijas veikšana Jaunogres pr.2</t>
  </si>
  <si>
    <t>4.2.107</t>
  </si>
  <si>
    <t>Skrejceļa seguma virskārtas atjaunošana</t>
  </si>
  <si>
    <t>Atjaunota skrejceļa virskārta</t>
  </si>
  <si>
    <t>4.2.108</t>
  </si>
  <si>
    <t>Noliktavas remonts, ūdens sistēmas renovācija ēdnīcas mezglā (sanitāro normu ievērošanas nodrošināšana) Madlienas vsk</t>
  </si>
  <si>
    <t>Veikts noliktavas remonts, ūdens sistēmas renovācija ēdnīcas mezglā (sanitāro normu ievērošanas nodrošināšana) Madlienas vsk</t>
  </si>
  <si>
    <t>4.2.109</t>
  </si>
  <si>
    <t>Zemējuma kontūru ierīkošana pēc projekta Madlienas vsk, Krapes filiālē</t>
  </si>
  <si>
    <t>Veikta zemējuma kontūru ierīkošana pēc projekta Madlienas vsk, Krapes filiālē</t>
  </si>
  <si>
    <t>4.2.110</t>
  </si>
  <si>
    <t>Degvielas konteineru maiņa Madlienas vidusskolas Krapes filiālē</t>
  </si>
  <si>
    <t>4.2.111</t>
  </si>
  <si>
    <t>Ķeipenes pamatskolas saimniecības šķūņa demontāža</t>
  </si>
  <si>
    <t>Veikta Ķeipenes pamatskolas saimniecības šķūņa demontāža</t>
  </si>
  <si>
    <t>4.2.112</t>
  </si>
  <si>
    <t>Ogres Mākslas skolas ēkas lietus ūdens tekņu un rensteļu remonts nomaiņa</t>
  </si>
  <si>
    <t>Veikts Ogres Mākslas skolas ēkas lietus ūdens tekņu un rensteļu remonts, nomaiņa</t>
  </si>
  <si>
    <t>4.2.113</t>
  </si>
  <si>
    <t>Lietus ūdens kanalizācijas sistēmas atjaunošanai,ēkas pamatu atjaunošanai, pastiprināšanai, siltināšanai un iekšējo nesošo bojāto sienu konstrukciju atjaunošanai Suntažu internātvidusskolā</t>
  </si>
  <si>
    <t>Veikta lietus ūdens kanalizācijas sistēmas atjaunošanai,ēkas pamatu atjaunošanai, pastiprināšanai, siltināšanai un iekšējo nesošo bojāto sienu konstrukciju atjaunošanai Suntažu internātvidusskolā</t>
  </si>
  <si>
    <t>4.2.114</t>
  </si>
  <si>
    <t>Bruģa ieklāšana PII "Strautiņš" teritorijā</t>
  </si>
  <si>
    <t>Veikta bruģa ieklāšana PII "Strautiņš" teritorijā</t>
  </si>
  <si>
    <t>4.2.115</t>
  </si>
  <si>
    <t>Ogres 1 vsk. stāvlaukuma izbūve</t>
  </si>
  <si>
    <t>4.2.116</t>
  </si>
  <si>
    <t>Ogres mūzikas skolas stāvlaukuma izbūve</t>
  </si>
  <si>
    <t>Veikta Ogres mūzikas skolas stāvlaukuma izbūve</t>
  </si>
  <si>
    <t>4.2.117</t>
  </si>
  <si>
    <t>Gaismekļu nomaiņa uz energoefektīviem VPII "Sprīdītis"</t>
  </si>
  <si>
    <t>Veikta gaismekļu nomaiņa uz energoefektīviem VPII "Sprīdītis"</t>
  </si>
  <si>
    <t>4.2.118</t>
  </si>
  <si>
    <t>Nojumju atjaunoišana rotaļu laukumiņā VPII "Sprīdītis"</t>
  </si>
  <si>
    <t>Veikta nojumju atjaunoišana rotaļu laukumiņā VPII "Sprīdītis"</t>
  </si>
  <si>
    <t>4.2.119</t>
  </si>
  <si>
    <t>Metodiskā kabineta remonts, kura viena puse tiks pielāgota silto smilšu terapijai un otrā korpusa lielā gaiteņa remonts VPII "Cīrulītis"</t>
  </si>
  <si>
    <t>Veikts metodiskā kabineta remonts, kura viena puse tiks pielāgota silto smilšu terapijai un otrā korpusa lielā gaiteņa remonts VPII "Cīrulītis"</t>
  </si>
  <si>
    <t>4.2.120</t>
  </si>
  <si>
    <t>7., 9. grupiņas telpas, remonts VPII "Dzīpariņš"</t>
  </si>
  <si>
    <t>Izremontētas 7., 9. grupiņas telpas, VPII "Dzīpariņš"</t>
  </si>
  <si>
    <t>4.2.121</t>
  </si>
  <si>
    <t>Virtuves kompleksa elektroapgādes remonta un ārējā zemējuma izbūve VPII "Dzīpariņš"</t>
  </si>
  <si>
    <t>Veikta virtuves kompleksa elektroapgādes remonta un ārējā zemējuma izbūve VPII "Dzīpariņš"</t>
  </si>
  <si>
    <t>4.2.122</t>
  </si>
  <si>
    <t>2 grupu remonts un signalizācijas sistēmas izveide VPII "Zelta Sietiņš"</t>
  </si>
  <si>
    <t>4.2.123</t>
  </si>
  <si>
    <t>Apsardzes sistēmas uzstādīšana un sīkie remontdarbi</t>
  </si>
  <si>
    <t>Veikta ēkas būvkonstrukciju drošibas prasību ievērošana atbolstoši 02.09.2015.Ministru kabineta noteikumiem Nr.529 "Ēku būvnoteikumi"</t>
  </si>
  <si>
    <t>4.2.124</t>
  </si>
  <si>
    <t>Ēkas sienu plaisu likvidēšana</t>
  </si>
  <si>
    <t>Likvidētas plaisas ēkas sienās</t>
  </si>
  <si>
    <t>4.2.125</t>
  </si>
  <si>
    <t>Medicīnas kabineta palīgtelpas remonts VPII "Ābelīte"</t>
  </si>
  <si>
    <t>Veikts medicīnas kabineta palīgtelpas remonts VPII "Ābelīte"</t>
  </si>
  <si>
    <t>4.2.126</t>
  </si>
  <si>
    <t>Nojumes atjaunošana VPII "Ābelīte"</t>
  </si>
  <si>
    <t>Veikta nojumes atjaunošana VPII "Ābelīte"</t>
  </si>
  <si>
    <t>4.2.127</t>
  </si>
  <si>
    <t>Grīdas remonts, kosmētiskais remonts, durvju nomaiņa 5. un 6. grupas garderobē, saimniecības pārzines kabineta remonts VPII "Strautiņš"</t>
  </si>
  <si>
    <t>Veikts grīdas remonts, kosmētiskais remonts, durvju nomaiņa 5. un 6. grupas garderobē, saimniecības pārzines kabineta remonts VPII "Strautiņš"</t>
  </si>
  <si>
    <t>4.2.128</t>
  </si>
  <si>
    <t>2. korpusa trīs WC remontam (zēnu tualetes) Ogres 1.vsk</t>
  </si>
  <si>
    <t>Izremontētas 2. korpusa trīs WC (zēnu tualetes) Ogres 1.vsk</t>
  </si>
  <si>
    <t>4.2.129</t>
  </si>
  <si>
    <t>1406. kab. remonts (skaņu izolējošas sienas izveidošana mūzikas kabinetā) Ogres 1.vsk</t>
  </si>
  <si>
    <t>Veikts 1406. kab. remonts (skaņu izolējošas sienas izveidošana mūzikas kabinetā) Ogres 1.vsk</t>
  </si>
  <si>
    <t>4.2.130</t>
  </si>
  <si>
    <t>1306. kab. remonts (skaņu izolējošas sienas izveidošana datorkabinetā) Ogres 1.vsk</t>
  </si>
  <si>
    <t>Veikts 1306. kab. remonts (skaņu izolējošas sienas izveidošana datorkabinetā) Ogres 1.vsk</t>
  </si>
  <si>
    <t>4.2.131</t>
  </si>
  <si>
    <t>Ogres valsts ģimnāzijas Telpu (Nr.221, 313, 315, 316) kārtējais remonts</t>
  </si>
  <si>
    <t>Veikts Ogres valsts ģimnāzijas Telpu (Nr.221, 313, 315, 316) kārtējais remonts</t>
  </si>
  <si>
    <t>4.2.132</t>
  </si>
  <si>
    <t>Direktora kab.pārbūve Jaunogres vidusskolā</t>
  </si>
  <si>
    <t>Veikta direktora kab.pārbūve Jaunogres vidusskolā</t>
  </si>
  <si>
    <t>4.2.133</t>
  </si>
  <si>
    <t>Apsardzes sistēmas uzstādīšana  Jaunogres vidusskolā</t>
  </si>
  <si>
    <t>Veikta apsardzes sistēmas uzstādīšana  Jaunogres vidusskolā</t>
  </si>
  <si>
    <t>4.2.134</t>
  </si>
  <si>
    <t>Videonovērošanas sistēmas uzstādīšana  Jaunogres vidusskolā</t>
  </si>
  <si>
    <t>Veikta videonovērošanas sistēmas uzstādīšana  Jaunogres vidusskolā</t>
  </si>
  <si>
    <t>4.2.135</t>
  </si>
  <si>
    <t>Pārējie remontdarbi  Jaunogres vidusskolā</t>
  </si>
  <si>
    <t>4.2.136</t>
  </si>
  <si>
    <t>Gājēju celiņa remonts  Jaunogres vidusskolas sākumskolā</t>
  </si>
  <si>
    <t>Veikts gājēju celiņa remonts  Jaunogres vidusskolas sākumskolā</t>
  </si>
  <si>
    <t>4.2.137</t>
  </si>
  <si>
    <t>Kanalizācijas stāvvada remonts Ogres sākumskolā</t>
  </si>
  <si>
    <t>Veikts kanalizācijas stāvvada remonts Ogres sākumskolā</t>
  </si>
  <si>
    <t>4.2.138</t>
  </si>
  <si>
    <t>Veikts gaiteņa remonts Ogres sākumsskolā</t>
  </si>
  <si>
    <t>4.2.139</t>
  </si>
  <si>
    <t>Logu nomaiņa, ieejas kāpņu remonts Ogresgala pamatskolā</t>
  </si>
  <si>
    <t>Veikta logu nomaiņa, ieejas kāpņu remonts Ogresgala pamatskolā</t>
  </si>
  <si>
    <t>4.2.140</t>
  </si>
  <si>
    <t>1. stāva tualešu remonts, visu durvju nomaiņa mūzikas skolā</t>
  </si>
  <si>
    <t>Veikta Mūzikas skolas 1. stāva tualešu remonts un visu durvju nomaiņa</t>
  </si>
  <si>
    <t>4.2.141</t>
  </si>
  <si>
    <t>Ogres mākslas skolas kāpņu kosmētiskais remonts</t>
  </si>
  <si>
    <t>Veikts Ogres mākslas skolas kāpņu kosmētiskais remonts</t>
  </si>
  <si>
    <t>4.2.142</t>
  </si>
  <si>
    <t>2.stāva telpu elektroinstalācijas remonts Basketbola skolā</t>
  </si>
  <si>
    <t xml:space="preserve">Veikts Basketbolas skolas 2.stāva telpu elektroinstalācijas remonts </t>
  </si>
  <si>
    <t>4.2.143</t>
  </si>
  <si>
    <t>Telpu kosmētiskais remonts-foajē, koridors, sporta zālē. Ārdurvju nomaiņa Basketbola skolā</t>
  </si>
  <si>
    <t>Veikts telpu kosmētiskais remonts-foajē, koridors, sporta zālē. Ārdurvju nomaiņa Basketbola skolā</t>
  </si>
  <si>
    <t>4.2.144</t>
  </si>
  <si>
    <t>Gājēju tuneļa izveidošana Skolas ielā 21 (Sporta centrs)</t>
  </si>
  <si>
    <t>Izveidots gājēju tunelis Skolas ielā 21 (Sporta centrs)</t>
  </si>
  <si>
    <t>4.2.145</t>
  </si>
  <si>
    <t>Elektroinstalācijas remonts Skolas ielā 12  (Sporta centrs</t>
  </si>
  <si>
    <t>Veitks elektroinstalācijas remonts Skolas ielā 12  (Sporta centrs</t>
  </si>
  <si>
    <t>4.2.146</t>
  </si>
  <si>
    <t>Krāšņu remonts Madlienas vsk Krapes filiālē</t>
  </si>
  <si>
    <t>Veikts krāšņu remonts Madlienas vsk Krapes filiālē</t>
  </si>
  <si>
    <t>4.2.147</t>
  </si>
  <si>
    <t>Grupu telpu remonts VPII "Taurenītis"</t>
  </si>
  <si>
    <t>Veikts grupu telpu remonts VPII "Taurenītis"</t>
  </si>
  <si>
    <t>4.2.148</t>
  </si>
  <si>
    <t>Ķeipenes pamatskolas remonts (1/3)</t>
  </si>
  <si>
    <t>Veikts Ķeipenes pamatskolas remonts (1/3)</t>
  </si>
  <si>
    <t>4.2.149</t>
  </si>
  <si>
    <t>Vienas grupas grīdas remonts VPII "Saulīte"</t>
  </si>
  <si>
    <t>Veikts vienas grupas grīdas remonts VPII "Saulīte"</t>
  </si>
  <si>
    <t>4.2.150</t>
  </si>
  <si>
    <t>Skolas ēkas "Jaunā skola"atlikušās jumta daļas seguma maiņai</t>
  </si>
  <si>
    <t>Nomainīta atlikusi jumta daļa skolas ēkai "Jaunā skola"</t>
  </si>
  <si>
    <t>4.2.151</t>
  </si>
  <si>
    <t>Suntažu internātpamatskolas pamatu stiprināšana</t>
  </si>
  <si>
    <t>Veikta Suntažu internātpamatskolas pamatu stiprināšana</t>
  </si>
  <si>
    <t>4.2.152</t>
  </si>
  <si>
    <t>Ugunsdzēsības sistēmas uzstādīšana Ogresgala pamatskolā</t>
  </si>
  <si>
    <t>4.2.153</t>
  </si>
  <si>
    <t>Tehniskais projekts Ogres Mākslas skolai "Ēkas pamatu un cokola mitruma hidroizolācija un lietus ūdens novadīšanai pilsētas tīkklos"</t>
  </si>
  <si>
    <t>4.2.154</t>
  </si>
  <si>
    <t>Ogres sporta centra Stadiona seguma un apgaismojuma atjaunošana un uzlabošana, lai atbilstoši prasībām organizētu valsts un starptautiska mēroga sacensības</t>
  </si>
  <si>
    <t>4.2.155</t>
  </si>
  <si>
    <t>Siltumnīcefekta gāzu emisiju samazināšana Ogres 1.vidusskolā</t>
  </si>
  <si>
    <t>_5250 (05.30012)</t>
  </si>
  <si>
    <t>4.2.156</t>
  </si>
  <si>
    <t>"Ogresgala pamatskolas sporta zāles atjaunošana un modernizēšana Ogres novada iedzīvotāju sportisko aktivitāšu dažādošanai" (LAD)</t>
  </si>
  <si>
    <t>_09.82036</t>
  </si>
  <si>
    <t>Ogresgala pamatskolas sporta zāles atjaunošana un modernizēšana</t>
  </si>
  <si>
    <t>4.2.157</t>
  </si>
  <si>
    <t>Ogres novada sporta centra energoefektivitātes palielināšana</t>
  </si>
  <si>
    <t>4.2.158</t>
  </si>
  <si>
    <t xml:space="preserve">Rotaļu laukuma izveide pie Suntažu bērnu dārza </t>
  </si>
  <si>
    <t>06.60012 Pašvaldību teritoriju labiekārtošana</t>
  </si>
  <si>
    <t>4.2.159</t>
  </si>
  <si>
    <t>Autostāvvietu un gājēju celiņu izbūvēšana pie madlienas vidusskolas</t>
  </si>
  <si>
    <t>Sakārtota un radīte droša vide izglītības iestāžu un madlienas pagasta brīvdabas estrādes tuvumā,ierobežota autotransporta plūsma skolas teritorijas tiešā tuvumā</t>
  </si>
  <si>
    <t>4.2.160</t>
  </si>
  <si>
    <t>Energoefektivitātes paaugstināšana Madlienas vidusskolas mācību korpusā</t>
  </si>
  <si>
    <t>Samazinās patērētās enerģijas daudzums nodrošinot ēkā pilnvērtīgu apkuri,telpās uzlabojas mācību un darba apstākļi</t>
  </si>
  <si>
    <t>4.2.161</t>
  </si>
  <si>
    <t>Madlienas vidusskolas ieejas durvju bloka nomaiņa,kāpņu rekonstrukcija,ieejas pielāgošana apmeklētāju iekļūšanai ēkā ar invaliditāti</t>
  </si>
  <si>
    <t>Skolas ēkā var iekļūt personas ar funkcionāliem traucējumiem,skolas ieeja ir kļuvusi droša visiem iestādes apmeklētājiem</t>
  </si>
  <si>
    <t>4.2.162</t>
  </si>
  <si>
    <t>Ugunsdrošibas un sanitāri-higiēnisko normu nodrošināšana drošas izglītības un darba vides nodrošināšanai(ugunsdzēsēju sastādītie akti)</t>
  </si>
  <si>
    <t>Ugusdroša vide, nodrošināta sanitāri - higiēnisko normu ievērošana</t>
  </si>
  <si>
    <t>4.2.163</t>
  </si>
  <si>
    <t>Sanitāro mezglu remonts Madlienas vidusskolas 2 un 3 stāvā , mācību korpusā</t>
  </si>
  <si>
    <t>Rekonstruēti sanitārie mezgli skolas 2 un 3 stāvā</t>
  </si>
  <si>
    <t>4.2.164</t>
  </si>
  <si>
    <t>Jumta seguma atjaunošana sākumskolas korpusā,jumta logu rekonstrukcija</t>
  </si>
  <si>
    <t xml:space="preserve"> Nomainīts jumta segums sākumskolas korpusā,rekonstruēti jumta logi </t>
  </si>
  <si>
    <t>4.2.165</t>
  </si>
  <si>
    <t>Garderobes rekonstrukcija Madlienas vidusskolas sākumskolas korpusā</t>
  </si>
  <si>
    <t xml:space="preserve"> Rekonstruētas garderobju telpas  sākumskolas korpusā </t>
  </si>
  <si>
    <t>4.2.166</t>
  </si>
  <si>
    <t>Ķeipenes VPII Saulīte vecākās grupas telpu atjaunošana</t>
  </si>
  <si>
    <t>Atjaunotas Ķeipenes VPII Saulīte vecākās grupas telpas-grīdas,sienas, griesti, sanitārie mezgli</t>
  </si>
  <si>
    <t>4.2.167</t>
  </si>
  <si>
    <t>Ķeipenes VPII Saulite divstāvu gūltiņu nomaiņa</t>
  </si>
  <si>
    <t>Līdz 2020.gadam no mainītas divstāvu bērnu gūltiņas, lai nodrošinātu bērnu drošības prasību izpild</t>
  </si>
  <si>
    <t>4.2.168</t>
  </si>
  <si>
    <t>Mazozolu skolas āra basketbola laukuma rekonstrukcija</t>
  </si>
  <si>
    <t xml:space="preserve">Tiks izveidots mūsdienīgs āra basketbola laukums Mazozolu skolas teritorijā (esošā vietā), kā rezultātā gan skolēniem, gan pagasta iedzīvotājiem būs iespēja pilnvērtīgi nodarboties ar šo sporta veidu </t>
  </si>
  <si>
    <t>4.2.169</t>
  </si>
  <si>
    <t xml:space="preserve"> Mazozolu skolas "Jaunā skola" jumta seguma nomaiņa </t>
  </si>
  <si>
    <t xml:space="preserve">Tiks demontēts esošais skolas jumta bezazbesta šīfera segums, nomainot to uz tērauda lokšnu segumu, novēršot lietusūdeņu iekļūšanu skolas ēkā </t>
  </si>
  <si>
    <t>4.2.170</t>
  </si>
  <si>
    <t>Lietus ūdens noteksistēmas remonts Ogresgala pamatskolā</t>
  </si>
  <si>
    <t xml:space="preserve"> Atjaunotas lietus ūdens noteksistēmas Ogresgala pamatskolā </t>
  </si>
  <si>
    <t>4.2.171</t>
  </si>
  <si>
    <t>Ogresgala pamatskolas ēku apmaļu un pamatu remonts.</t>
  </si>
  <si>
    <t xml:space="preserve"> Atjaunotas Ogresgala pamatskolas ēku apmales un pamati.</t>
  </si>
  <si>
    <t>4.2.172</t>
  </si>
  <si>
    <t xml:space="preserve">VPII Ābelīte Jaunākās grupas tualetes telpas remonts
</t>
  </si>
  <si>
    <t>Izremontēta jaunākās grupas tualetes telpa</t>
  </si>
  <si>
    <t>4.2.173</t>
  </si>
  <si>
    <t>Apkures sistēmas siltumizolācijas nomaiņa</t>
  </si>
  <si>
    <t>Nomainīta apkures sistēmas siltumizolācija</t>
  </si>
  <si>
    <t>4.2.174</t>
  </si>
  <si>
    <t>Veikt apkures sistēmas un ūdensvada nomaiņu iestādes pagrabā.</t>
  </si>
  <si>
    <t>Veikta apkures sistēmas un ūdensvada nomaiņa</t>
  </si>
  <si>
    <t>4.2.175</t>
  </si>
  <si>
    <t>Videokameru uzstādīšana teritorijā 12gb.</t>
  </si>
  <si>
    <t>Uzstādītas 12 video novērošanas kameras</t>
  </si>
  <si>
    <t>4.2.176</t>
  </si>
  <si>
    <t>Ogres mākslas skolas kosmētiskais remonts ēkas 1. un 4.stāvā</t>
  </si>
  <si>
    <t>Veikts Ogres mākslas skolas kosmētiskais remonts ēkas 1. un 4.stāvā</t>
  </si>
  <si>
    <t>4.2.177</t>
  </si>
  <si>
    <t>Ogres mākslas skolas kosmētiskais remonts ēkas 2. un 3.stāvā</t>
  </si>
  <si>
    <t>Veikts Ogres mākslas skolas kosmētiskais remonts ēkas 2. un 3.stāvā</t>
  </si>
  <si>
    <t>4.2.178</t>
  </si>
  <si>
    <t>Ogres Mākslas skolas ēkas tehniskās apsekošanas veikšana</t>
  </si>
  <si>
    <t>Veikta Ogres Mākslas skolas ēkas tehniskā apsekošana</t>
  </si>
  <si>
    <t>4.2.179</t>
  </si>
  <si>
    <t>Ogres Mākslas skolas āra apgaismojumaizveide pagalma pusē</t>
  </si>
  <si>
    <t>Izveidots Ogres Mākslas skolas āra apgaismojums ipagalma pusē</t>
  </si>
  <si>
    <t>4.2.180</t>
  </si>
  <si>
    <t>Ogres Mākslas skolas ēkas piebūves arhitektoniskā un tehniskā porojekta izveidošana</t>
  </si>
  <si>
    <t xml:space="preserve"> Ogres Mākslas skolas ēkas piebūves arhitektoniskais un tehniskais projekts</t>
  </si>
  <si>
    <t>4.2.181</t>
  </si>
  <si>
    <t>Energoefektīvāku gaismekļu uzstādīšana Basketbola skolā</t>
  </si>
  <si>
    <t>Uzstādīti energoefektīvi gaismekļi</t>
  </si>
  <si>
    <t>4.2.182</t>
  </si>
  <si>
    <t>Suntažu vidusskolas pils ēkas piebraucamā ceļa remonts</t>
  </si>
  <si>
    <t>Veikts Suntažu vidusskolas pils ēkas piebraucamā ceļa remonts</t>
  </si>
  <si>
    <t>4.2.183</t>
  </si>
  <si>
    <t>Gumijotā grīdas seguma iegāde sporta halles grīdas nosegšanai sacensību laikā</t>
  </si>
  <si>
    <t>Iegādāts gumijotais grīdas segums sporta halles grīdas nosegšanai sacensību laikā</t>
  </si>
  <si>
    <t>4.2.184</t>
  </si>
  <si>
    <t>Apgaismojuma nomaiņa un papildināšana Ogres Valsts ģimnāzijas futbola laukumā</t>
  </si>
  <si>
    <t>Nomainīts un papildināts apgaismojums  Ogres Valsts ģimnāzijas futbola laukumā</t>
  </si>
  <si>
    <t>4.2.185</t>
  </si>
  <si>
    <t>Apskaņošanas sistēmas izveidošana Ogres Valsts ģimnāzijas futbola laukumā</t>
  </si>
  <si>
    <t>Izveidota apskaņošanas sistēma Ogres Valsts ģimnāzijas futbola laukumā</t>
  </si>
  <si>
    <t>4.2.186</t>
  </si>
  <si>
    <t>Skatītāju tribīņu jumta izveidošana Ogres Valsts ģimnāzijas futbola laukumā</t>
  </si>
  <si>
    <t>Izveidots Skatītāju tribīņu jumts  Ogres Valsts ģimnāzijas futbola laukumā</t>
  </si>
  <si>
    <t>4.2.187</t>
  </si>
  <si>
    <t>Ogres Valsts ģimnāzijas futbola laukuma seguma atjaunošana, drenāža un pamatnes labošana</t>
  </si>
  <si>
    <t>Atjaunots Ogres Valsts ģimnāzijas futbola laukuma segums, drenāža  un pamatne</t>
  </si>
  <si>
    <t>4.2.188</t>
  </si>
  <si>
    <t>Ogres Valsts ģimnāzijas futbola laukuma teritorijas labiekārtošana un multifunkcionālā laukuma izveide</t>
  </si>
  <si>
    <t>Labiekārtota Ogres Valsts ģimnāzijas futbola laukuma teritorija  un izveidots multifunkcionālais laukums</t>
  </si>
  <si>
    <t>4.2.189</t>
  </si>
  <si>
    <t>Ogres novada sporta centra halles vestibila rekonstrukcijas projekts, rekonstrukcija</t>
  </si>
  <si>
    <t>4.2.190</t>
  </si>
  <si>
    <t>Ogres novada sporta centra garāžu rekonstrukcija</t>
  </si>
  <si>
    <t>Veikta Ogres novada sporta centra garāžu rekonstrukcija</t>
  </si>
  <si>
    <t>4.2.191</t>
  </si>
  <si>
    <t>Ogres novada sporta centra stadiona apsardzes telpas rekonstrukcija</t>
  </si>
  <si>
    <t>4.2.192</t>
  </si>
  <si>
    <t>Ogres novada sporta centra stadiona starta - finiša zonas un tiesnešu un sekretariāta telpas izbūve</t>
  </si>
  <si>
    <t>4.2.193</t>
  </si>
  <si>
    <t>Sporta halles Skolas ielā 21 pagarināšanas projektēšana un pārbūve</t>
  </si>
  <si>
    <t>Pagarināta sporta halle</t>
  </si>
  <si>
    <t>4.2.194</t>
  </si>
  <si>
    <t>Iestādes vadītāja kabineta remonts</t>
  </si>
  <si>
    <t>Izremontēts iestādes vadītāja kabinets</t>
  </si>
  <si>
    <t>4.2.195</t>
  </si>
  <si>
    <t>Bruģētu celiņu  izbūve "VPII Dzīpariņš"</t>
  </si>
  <si>
    <t>Izveidoti bruģēti celiņi VPII teritorijā</t>
  </si>
  <si>
    <t>4.2.196</t>
  </si>
  <si>
    <t xml:space="preserve">5 grupu telpu remonts VPII Dzīpariņš </t>
  </si>
  <si>
    <t>Veikts PVII grupu telpu remonts</t>
  </si>
  <si>
    <t>2019-2021</t>
  </si>
  <si>
    <t>4.2.197</t>
  </si>
  <si>
    <t>Labiekārtot rotaļu un sporta laukumus PII</t>
  </si>
  <si>
    <t>Labiekārtots PVII rotaļu laukums</t>
  </si>
  <si>
    <t>4.2.198</t>
  </si>
  <si>
    <t xml:space="preserve">Izveidotas jaunas rotaļu būves laukumos PVII "Strautiņš" </t>
  </si>
  <si>
    <t>2018-2018</t>
  </si>
  <si>
    <t>4.2.199</t>
  </si>
  <si>
    <t>Sporta laukuma rekonstrukcija un atribūtu atjaunošana</t>
  </si>
  <si>
    <t>Veikta sporta laukuma rekonstrukcija un atribūtu atjaunošana</t>
  </si>
  <si>
    <t>4.2.200</t>
  </si>
  <si>
    <t>Videonovērošanas sistēmas ierīkošana telpās un laukumos</t>
  </si>
  <si>
    <t>Ierīkota video novērošanas sistēma</t>
  </si>
  <si>
    <t>4.2.201</t>
  </si>
  <si>
    <t>8.1.2.SAM "Uzlabot vispārējās izglītības iestāžu mācību vidi Ogres novadā</t>
  </si>
  <si>
    <t>09.82030</t>
  </si>
  <si>
    <t>Uzlabota vispārējās izglītības iestāžu mācību vide</t>
  </si>
  <si>
    <t>4.2.202</t>
  </si>
  <si>
    <t>Jaunogres vidusskolas III etapa būvprojekts</t>
  </si>
  <si>
    <t>09.21903 Jaunogres vidusskola</t>
  </si>
  <si>
    <t>3. VTP Izglītības un sporta pakalpojumu pieejamība un attīstība</t>
  </si>
  <si>
    <t>4.3.1</t>
  </si>
  <si>
    <t xml:space="preserve">Zēnu un meiteņu mājturības kabinetu remonti Jaunogres vidusskolā, uzstādīts moderns aprīkojums
</t>
  </si>
  <si>
    <t>3.2.1. Modernizēt izglītības iestāžu materiāli tehnisko bāzi un pilnveidot aprīkojumu</t>
  </si>
  <si>
    <t xml:space="preserve">Veikti zēnu un meiteņu mājturības kabinetu remonti Jaunogres vidusskolā, uzstādīts moderns aprīkojums
</t>
  </si>
  <si>
    <t>Jaunogres Vidusskola</t>
  </si>
  <si>
    <t>4.3.2</t>
  </si>
  <si>
    <t xml:space="preserve">Kosmētiski izremontēta telpa Madlienas vidusskolas
mājturības un tehnoloģiju kabinetam, iebūvēta mūsdienīga virtuve ar nepieciešamo aprīkojumu, iegādātas virtuves mēbeles, trauki un inventārs
</t>
  </si>
  <si>
    <t>4.3.3</t>
  </si>
  <si>
    <t xml:space="preserve">Kosmētiski izremontēta telpa Madlienas vidusskolas zēnu mājturības un tehnoloģiju darbnīcām, iegādātas mēbeles, kā arī mūsdienīgs un atbilstošs
</t>
  </si>
  <si>
    <t>4.3.4</t>
  </si>
  <si>
    <t xml:space="preserve">Taurupes pamatskolas mājturības un tehnoloģiju kabineta kosmētiskais remonts, iegādāts aprīkojums
</t>
  </si>
  <si>
    <t xml:space="preserve">Veikts Taurupes pamatskolas mājturības un tehnoloģiju kabineta kosmētiskais remonts, iegādāts aprīkojums (8 darba galdi zēnu mājturības kabinetam)
</t>
  </si>
  <si>
    <t>Taurupes Pamatskola</t>
  </si>
  <si>
    <t>4.3.5</t>
  </si>
  <si>
    <t xml:space="preserve"> Atjaunots Ķeipenes pamatskolas āra basketbola laukums </t>
  </si>
  <si>
    <t>4.3.6</t>
  </si>
  <si>
    <t>Atjaunot VPII Saulīte aprīkojumu</t>
  </si>
  <si>
    <t>3.2.3. Pilnveidot aprīkojumu sporta izglītības programmu īstenošanai</t>
  </si>
  <si>
    <t>Atjaunots Ķeipenes VPII Saulīte Aprīkojums</t>
  </si>
  <si>
    <t>4.3.7</t>
  </si>
  <si>
    <t>Flīģeļa iegāde Kārļa Kažociņa Madlienas mūzikas un mākslas skolai (uz skolas 30. jubileju)</t>
  </si>
  <si>
    <t>Skolas zālē ir jauns flīģelis, kuru izmanto gan mūzikas/mākslas skolas, gan vidusskolas pasākumos</t>
  </si>
  <si>
    <t>4.3.8</t>
  </si>
  <si>
    <t>Datoraprīkojuma iegāde</t>
  </si>
  <si>
    <t xml:space="preserve"> Datorklasē uzstādītas jaunas datorprogrammas, iegādāti mūzikas instrumenti, digitālā tāfele, mūzikas atskaņošanas iekārta, jauns printeris,  2 jauni datorkomplekti un portatīvais dators, iegādāti arhīva skapji un mēbeles.  </t>
  </si>
  <si>
    <t>4.3.9</t>
  </si>
  <si>
    <t>Kvalitatīvu IKT ieviešana pedagoģijas procesa nodrošināšana Taurupes pagastai vispērējās izglītības iestādēs</t>
  </si>
  <si>
    <t>Iegādāti 6 portatīvie datori un 4 stacionārie datori Taurupes pamatskolai un tās filiālēm</t>
  </si>
  <si>
    <t>4.3.10</t>
  </si>
  <si>
    <t>Taurupes pamatskolas un tās filiāļu mācību kabinetu labiekārtošana un mācību līdzekļu iegāde</t>
  </si>
  <si>
    <t>Iegādāti datori skolotājiem, mācību līdzekļi pilnīgu apmācības programmas pilnīgas apguves nodrošināšanai, kā arī klašu aprīkojums ar mēbelēm</t>
  </si>
  <si>
    <t>4.3.11</t>
  </si>
  <si>
    <t>Sporta inventāra iegāde Taurupes pagasta vispārējās izglītības iestādēs</t>
  </si>
  <si>
    <t>Iegādāts sporta inventārs</t>
  </si>
  <si>
    <t>4.3.12</t>
  </si>
  <si>
    <t>Bērnu rotaļlaukumu atribūtikas atjaunošana VPII "Ābelīte"</t>
  </si>
  <si>
    <t>Atjaunots bērnu rotaļu laukums</t>
  </si>
  <si>
    <t>4.3.13</t>
  </si>
  <si>
    <t>Rast papildus telpas esošo speciālo programmu speciālistiem:speciālās izglītības skolotājam,mūzikas terapeitam,psihologam.</t>
  </si>
  <si>
    <t>3.1.2. Nodrošināt speciālo programmu pieejamību pirmsskolas izglītības iestādēs</t>
  </si>
  <si>
    <t>Atrastas papildus telpas speciālo programmu speciālistiem</t>
  </si>
  <si>
    <t>4.3.14</t>
  </si>
  <si>
    <t>Āra inventāra iegāde rotaļlaukuma izveidei- 3.grupiņā</t>
  </si>
  <si>
    <t>Izveidots rotaļlaukums 3.grupiņai</t>
  </si>
  <si>
    <t>4.3.15</t>
  </si>
  <si>
    <t xml:space="preserve">Divstāvīgo gultu nomaiņa VPII Dzīpariņš  -5 grupiņās, atbilstoši MK noteik.Nr.890, 17.09.2013 </t>
  </si>
  <si>
    <t>Nomainītas divstāvīgās gultiņas</t>
  </si>
  <si>
    <t>4.3.16</t>
  </si>
  <si>
    <t>Papildināt sporta laukumā inventāru un ierīkot baskāju taku</t>
  </si>
  <si>
    <t>Papildināts inventārs sporta laukumā  un ierīkota baskāju taka</t>
  </si>
  <si>
    <t>4.3.17</t>
  </si>
  <si>
    <t>Pedagoģiskā procesa nodrošināšanai ieviest kvalitatīvu IKT 5-6 gadīgo grupās</t>
  </si>
  <si>
    <t>Pedagoģiskā procesa nodrošināšanai ieviests kvalitatīvs IKT 5-6 gadīgo grupās</t>
  </si>
  <si>
    <t>4. VTP  Sabiedrības iesaistīšana izglītības procesā</t>
  </si>
  <si>
    <t>4.4.1</t>
  </si>
  <si>
    <t>5. VTP  Jaunatnes politikas īstenošana</t>
  </si>
  <si>
    <t>4.5.1</t>
  </si>
  <si>
    <t>5VTP</t>
  </si>
  <si>
    <t>1.1.1. Izstrādāt vienotu novada izglītības attīstības plānu</t>
  </si>
  <si>
    <t>3.1.1. Nodrošināt speciālo izglītības programmu realizāciju augstā kvalitātē</t>
  </si>
  <si>
    <t>4.1.1. Atbalstīt mūžizglītības programmu izstrādi novada izglītības iestādēs</t>
  </si>
  <si>
    <t>5.1.1. Veicināt jauniešu aktīvu līdzdalību ar jaunatni saistīto lēmumu pieņemšanā Ogres novada pašvaldībā</t>
  </si>
  <si>
    <t>4.1.2. Nodrošināt pamata un vidējās izglītības iegūšanas iespējas pieaugušajiem</t>
  </si>
  <si>
    <t>5.1.2. Veicināt starpnovadu un starptautisko sadarbību</t>
  </si>
  <si>
    <t>1.1.3. Veikt sistemātisku  izglītības un sporta nozaru attīstības analīzi</t>
  </si>
  <si>
    <t>4.2.1. Veicināt bērnu un jauniešu vecāku līdzdalību izglītības iestāžu attīstībā</t>
  </si>
  <si>
    <t>5.2.1. Regulāri apkopot un analizēt informāciju par jauniešu dzīves kvalitāti novadā</t>
  </si>
  <si>
    <t>1.1.4. Pakāpeniski ieviest vienotu darba samaksas sistēmu visās izglītības iestādēs</t>
  </si>
  <si>
    <t>3.2.2. Nodrošināt dabas zinību mācību priekšmetu standartu ieviešanu atbilstoši noteiktajām prasībām</t>
  </si>
  <si>
    <t>4.2.2. Aktivizēt bērnu un jauniešu vecāku iesaistīšanos izglītības iestāžu organizētajos pasākumos</t>
  </si>
  <si>
    <t>5.2.2. Nodrošināt savstarpēju informācijas apmaiņu starp jauniešiem, pašvaldību un jauniešu organizācijām visā novada teritorijā</t>
  </si>
  <si>
    <t>1.1.5. Uzlabot visu izglītības procesā iesaistīto institūciju savstarpējo sadarbību</t>
  </si>
  <si>
    <t>5.2.3. Veicināt informācijas pieejamību par jauniešu neformālās izglītības iespējām Ogres novadā, Latvijā un Eiropā</t>
  </si>
  <si>
    <t>3.3.1. Nodrošināt plašu un mūsdienīgu interešu izglītības programmu piedāvājumu vispārējās izglītības iestādēs</t>
  </si>
  <si>
    <t>5.3.1. Attīstīt piemērotu infrastruktūru jauniešu aktivitātēm</t>
  </si>
  <si>
    <t>1.2.1. Sistemātiski iesaistīt pedagogus tālākizglītības procesā</t>
  </si>
  <si>
    <t>3.3.2. Atbalstīt bērnu un jauniešu kolektīvu gatavošanos un dalību Latvijas skolu jaunatnes dziesmu un deju svētkos un citos pasākumos</t>
  </si>
  <si>
    <t>5.4.1. Palielināt un attīstīt neformālās un interešu izglītības pieejamību</t>
  </si>
  <si>
    <t>1.2.2. Atbalstīt izglītības iestāžu tehnisko darbinieku tālākizglītību</t>
  </si>
  <si>
    <t>3.3.3. Atbalstīt profesionālās ievirzes un interešu izglītībā iesaistīto bērnu un jauniešu aktīvu līdzdalību novada un citu institūciju organizētajos pasākumos</t>
  </si>
  <si>
    <t>5.4.2. Veicināt jauniešu brīvprātīgo darbu</t>
  </si>
  <si>
    <t>1.2.3. Izveidot atbalsta sistēmu pedagogiem</t>
  </si>
  <si>
    <t>3.3.4. Sniegt atbalstu augstu rezultātu sasniegšanai sportā</t>
  </si>
  <si>
    <t>5.4.3. Organizēt brīvā laika pavadīšanas nometnes mācību brīvlaikā</t>
  </si>
  <si>
    <t>1.2.4. Nodrošināt sistemātisku metodisko palīdzību vispārizglītojošajām izglītības iestādēm</t>
  </si>
  <si>
    <t>3.3.5. Veicināt bērnu un jauniešu piedalīšanos dažāda mēroga sacensībās, konkursos un projektos</t>
  </si>
  <si>
    <t>5.5.1. Veicināt jauniešu integrāciju darba tirgū</t>
  </si>
  <si>
    <t>1.2.5. Veicināt un atbalstīt pedagogu radošo darbību un pieredzes apmaiņu</t>
  </si>
  <si>
    <t>3.3.6. Integrēt vides un uzņēmējdarbības programmas izglītības procesā</t>
  </si>
  <si>
    <t>5.5.2. Nodrošināt karjeras izglītības atbalstu jauniešiem</t>
  </si>
  <si>
    <t>1.3.1. Izveidot novada izglītības un sporta institūciju datu bāzi un nodrošināt tās pieejamību</t>
  </si>
  <si>
    <t>1.3.3. Sistemātiski apkopot un papildināt esošo informāciju par izglītības un sporta norisēm katrā teritoriālajā vienībā</t>
  </si>
  <si>
    <t>1.4.1. Nodrošināt sistemātisku sadarbību pašvaldības noslēgto līgumu ietvaros un paplašināt sadarbības partneru loku</t>
  </si>
  <si>
    <t>1.4.2. Veidot sadarbību ar Rīgas plānošanas reģionu, valsts izglītības un sporta institūcijām, Latvijas un citu valstu pašvaldībām izglītības un sporta jomā</t>
  </si>
  <si>
    <t>5. ilgtermiņa prioritāte - KVALITATĪVA UN PIEEJAMA KULTŪRVIDE</t>
  </si>
  <si>
    <t>KVALITATĪVA UN PIEEJAMA KULTŪRVIDE</t>
  </si>
  <si>
    <t>1. VTP Efektīva kultūras procesa pārvalde</t>
  </si>
  <si>
    <t>5.1.1</t>
  </si>
  <si>
    <t>2. VTP Moderna kultūras institūciju infrastruktūra</t>
  </si>
  <si>
    <t>5.2.1</t>
  </si>
  <si>
    <t>Ogres centrālās bibliotēkas ēkas projektēšana un būvniecība</t>
  </si>
  <si>
    <t>2.1.1. Uzlabot kultūras institūciju infrastruktūru</t>
  </si>
  <si>
    <t>08.2101 Bibliotēkas</t>
  </si>
  <si>
    <t>Ogres centrālā bibliotēka</t>
  </si>
  <si>
    <t>5.2.2</t>
  </si>
  <si>
    <t>Kultūras centra kāpņu ansambļa pārbūve</t>
  </si>
  <si>
    <t>2.2.1. Sakārtot kultūras iestāžu inženiertehniskos tīklus un palīgtelpas</t>
  </si>
  <si>
    <t>08.2302</t>
  </si>
  <si>
    <t>Veikta kultūras centra ieejas mezgla, kāpņu un autostāvvietas pārbūve, labiekārtota piegulošā teritorija</t>
  </si>
  <si>
    <t>5.2.3</t>
  </si>
  <si>
    <t>Mobilā radošā kvartāla izveide pilsētas vēsturiskajā centrā un kultūras mantojuma saglabāšana</t>
  </si>
  <si>
    <t>2.1.4. Apzināt kultūras piedāvājumu un kultūrvidi degradējošu vides objektus un veikt pasākumus to sakārtošanai</t>
  </si>
  <si>
    <t>_08.290</t>
  </si>
  <si>
    <t>Vienota stila gadatirgu un citu pilsētas svētku noformējuma izveide</t>
  </si>
  <si>
    <t>5.2.4</t>
  </si>
  <si>
    <t>Ogres Kultūras centra Deju zāles renovācijas</t>
  </si>
  <si>
    <t>08.2304 PA"Ogres kultūras centrs"</t>
  </si>
  <si>
    <t>Veikta OKC deju zāles renovācija</t>
  </si>
  <si>
    <t>5.2.5</t>
  </si>
  <si>
    <t>OKC elektrības sistēmas sakārtošana</t>
  </si>
  <si>
    <t>Veikta OKC elektrības sistēmas sakārtošana</t>
  </si>
  <si>
    <t>5.2.6</t>
  </si>
  <si>
    <t>Ūdens ņemšanas vietu projektēšana un ierīkošana  OKC</t>
  </si>
  <si>
    <t>2.2.2. Uzlabot kultūras iestāžu apmeklētāju drošību</t>
  </si>
  <si>
    <t>Izveidotas ūdens ņemšanas vietas OKC</t>
  </si>
  <si>
    <t>5.2.7</t>
  </si>
  <si>
    <t>Ķeipenes kinostacijas rekonstrukcija</t>
  </si>
  <si>
    <t xml:space="preserve">2.1.3. Atjaunot pašvaldības īpašumā un valdījumā esošos kultūras pieminekļus  </t>
  </si>
  <si>
    <t>08.2303</t>
  </si>
  <si>
    <t>ELFLA</t>
  </si>
  <si>
    <t>Kultūr -vēsturiskā mantojuma pieejamība (kultūr -tūrisms), ēkas jumta seguma maiņa, siltināšana, kosmētiskais remonts, ēkas pamatu drenāžas izveidošana</t>
  </si>
  <si>
    <t>5.2.8</t>
  </si>
  <si>
    <t xml:space="preserve">Taurupes pagasta tautas nama energo-
efektivitātes paaugstināšana (iekšējo siltumtīklu sakārtošana)
</t>
  </si>
  <si>
    <t>2.1.2. Paaugstināt kultūras objektu energoefektivitāti</t>
  </si>
  <si>
    <t xml:space="preserve"> Svarīgi </t>
  </si>
  <si>
    <t>08.2301 Kultūras centri - tautas nami</t>
  </si>
  <si>
    <t xml:space="preserve">Veco sild- elementu un cauruļu demontāža un jaunu sild-
elementu un pievadu uzstā-dīšana 
</t>
  </si>
  <si>
    <t>5.2.9</t>
  </si>
  <si>
    <t>Ogres novada kultūras centra ēkas Baltās zāles rekonstrukcija</t>
  </si>
  <si>
    <t>2.2.4. Nodrošināt pašvaldības kultūras objektu pieejamību cilvēkiem ar īpašām vajadzībām</t>
  </si>
  <si>
    <t>Veikta Ogres novada kultūras centra ēkas Baltās zāles rekonstrukcija</t>
  </si>
  <si>
    <t>5.2.10</t>
  </si>
  <si>
    <t>Ogres novada kultūras centra ēkas lielās zāles rekonstrukcija</t>
  </si>
  <si>
    <t>Veikta Ogres novada kultūras centra ēkas lielās zāles rekonstrukcija</t>
  </si>
  <si>
    <t>5.2.11</t>
  </si>
  <si>
    <t>Ogres novada kultūras centra ēkas  ventilācijas sistēmu  rekonstrukcija un tehniskā projekta izstrāde</t>
  </si>
  <si>
    <t>Veikta Ogres novada kultūras centra ēkas  ventilācijas sistēmu  rekonstrukcija un tehniskā projekta izstrāde</t>
  </si>
  <si>
    <t>5.2.12</t>
  </si>
  <si>
    <t>OKC mēģinājumu telpu remonts</t>
  </si>
  <si>
    <t>2.2.3. Uzlabot amatiermākslas kolektīvu mēģinājumu un koncertdarbības vidi</t>
  </si>
  <si>
    <t>Veikts OKC mēģinājumu telpu remonts</t>
  </si>
  <si>
    <t>5.2.13</t>
  </si>
  <si>
    <t>OKC pirmā stāva tualešu un koridora rekonstrukcija</t>
  </si>
  <si>
    <t>Veikta OKC pirmā stāva tualešu un koridora rekonstrukcija</t>
  </si>
  <si>
    <t>5.2.14</t>
  </si>
  <si>
    <t xml:space="preserve">OKC kamerzāles pārbūve </t>
  </si>
  <si>
    <t xml:space="preserve">Veikta OKC kamerzāles pārbūve </t>
  </si>
  <si>
    <t>5.2.15</t>
  </si>
  <si>
    <t>Esošo telpu pielāgošana atvērtā tipa radošajam birojam (co-working space)</t>
  </si>
  <si>
    <t>5.2.16</t>
  </si>
  <si>
    <t>Esošo telpu pielāgošana teātra kamerzālei un kino (tagadējais muzejs)</t>
  </si>
  <si>
    <t>_08.2205</t>
  </si>
  <si>
    <t>Veikta esošo telpu pielāgošana teātra kamerzālei un kino (tagadējais muzejs)</t>
  </si>
  <si>
    <t>5.2.17</t>
  </si>
  <si>
    <t>Ogresgala TN mēģinājumu telpu remonts</t>
  </si>
  <si>
    <t>Veikts Ogresgala TN mēģinājumu telpu remonts</t>
  </si>
  <si>
    <t>5.2.18</t>
  </si>
  <si>
    <t>Ogresgala TN zāles rekonstrukcija un tehniskā projekta izstrāde</t>
  </si>
  <si>
    <t>Izstrādāts tehniskais projekts un rekonstruēta tautas nama zāle</t>
  </si>
  <si>
    <t>5.2.19</t>
  </si>
  <si>
    <t>Ogresgala TN vestibila labiekārtošana</t>
  </si>
  <si>
    <t>Labiekārtots TN vestibils</t>
  </si>
  <si>
    <t>5.2.20</t>
  </si>
  <si>
    <t>Ciemupes TN vestibila remonts</t>
  </si>
  <si>
    <t>Rekonstruēts TN vestibils</t>
  </si>
  <si>
    <t>5.2.21</t>
  </si>
  <si>
    <t>OKC Lielās zāles skatuves gaismu, skaņu sistēmu un mehānismu modernizācija</t>
  </si>
  <si>
    <t>2.2.5. Uzlabot kultūras institūciju materiāli tehnisko bāzi</t>
  </si>
  <si>
    <t xml:space="preserve"> 08.2304 PA"Ogres kultūras centrs" </t>
  </si>
  <si>
    <t>Veikta OKC lielās zāles skatuves gaismu, skaņu sistēmu un mehānismu modernizācija</t>
  </si>
  <si>
    <t>5.2.22</t>
  </si>
  <si>
    <t>Ogresgala TN  skaņu un gaismas aparatūras modernizācija</t>
  </si>
  <si>
    <t>Modernizēta TN skaņu un gaismas aparatūra</t>
  </si>
  <si>
    <t>5.2.23</t>
  </si>
  <si>
    <t>Ciemupes TN  skaņu  aparatūras modernizācija</t>
  </si>
  <si>
    <t>Modernizēta TN skaņu  aparatūra</t>
  </si>
  <si>
    <t>5.2.24</t>
  </si>
  <si>
    <t>OKC mazās zāles skatuves ietērps</t>
  </si>
  <si>
    <t>Iegādāts OKC mazās zāles skatuves ietērps</t>
  </si>
  <si>
    <t>5.2.25</t>
  </si>
  <si>
    <t>Krēslu nomaiņa OKC lielajā zālē</t>
  </si>
  <si>
    <t>Nomainīti 700 krēsli OKC lielajā zālē</t>
  </si>
  <si>
    <t>5.2.26</t>
  </si>
  <si>
    <t>OKC Deju zāles skatuves ietērps</t>
  </si>
  <si>
    <t>Nomainīts OKC Deju zāles skatuves ietērps</t>
  </si>
  <si>
    <t>5.2.27</t>
  </si>
  <si>
    <t>OKC  koru podestūra</t>
  </si>
  <si>
    <t>Nomainīts OKC koru podestūra</t>
  </si>
  <si>
    <t>5.2.28</t>
  </si>
  <si>
    <t>OKC  digitālās klavieres</t>
  </si>
  <si>
    <t>Iegādātas digitālās klavieres</t>
  </si>
  <si>
    <t>5.2.29</t>
  </si>
  <si>
    <t>Inventārs un pamatlīdzekļi</t>
  </si>
  <si>
    <t>Iegādāts dažāds inventārs un pamatlīdzekļi OKC</t>
  </si>
  <si>
    <t>5.2.30</t>
  </si>
  <si>
    <t>Flīģelis Lielajā zālē ONKC</t>
  </si>
  <si>
    <t>Iegādāts jauns flīģelis</t>
  </si>
  <si>
    <t>5.2.31</t>
  </si>
  <si>
    <t xml:space="preserve">Madlienas estrādes renovācija </t>
  </si>
  <si>
    <t>08.230 Kultūras centri, nami, klubi</t>
  </si>
  <si>
    <t>Veikts Madlienas estrādes remonts, kas nodrošinās tās efektīvu un drošu ekspluatāciju</t>
  </si>
  <si>
    <t>5.2.32</t>
  </si>
  <si>
    <t>Madlienas pagasta “Pieminekļa kritušajiem karavīriem (valsts aizsardzības Nr.4077) atjaunošana”</t>
  </si>
  <si>
    <t>06.60012 Teritoriju labiekārtošana</t>
  </si>
  <si>
    <t>Veikta piemenekļa rekonstrukcija</t>
  </si>
  <si>
    <t>5.2.33</t>
  </si>
  <si>
    <t>Izremontēta lasītāju apkalpošanas telpa Ciemupes bibliotēkā</t>
  </si>
  <si>
    <t xml:space="preserve"> Izremontēta lasītāju apkalpošanas telpa Ciemupes bibliotēkā </t>
  </si>
  <si>
    <t>5.2.34</t>
  </si>
  <si>
    <t>Veikts Madlienas bibliotēkas lasītavas un abonementa remonts</t>
  </si>
  <si>
    <t xml:space="preserve"> Veikts Madlienas bibliotēkas lasītavas un abonementa remonts </t>
  </si>
  <si>
    <t>5.2.35</t>
  </si>
  <si>
    <t>Izremontēta Taurupes bibliotēkas grāmatu fonda glabātuve</t>
  </si>
  <si>
    <t xml:space="preserve"> Izremontēta Taurupes bibliotēkas grāmatu fonda glabātuve </t>
  </si>
  <si>
    <t>5.2.36</t>
  </si>
  <si>
    <t>Izveidota telpa bērnu un jauniešu aktivitātēm un izstādēm Ogresgala bibliotēkā</t>
  </si>
  <si>
    <t xml:space="preserve"> Izveidota telpa bērnu un jauniešu aktivitātēm un izstādēm Ogresgala bibliotēkā </t>
  </si>
  <si>
    <t>5.2.37</t>
  </si>
  <si>
    <t>Nomainīts grīdas segums Ogresgala bibliotēkas lasītavā, abonementā un koridorā</t>
  </si>
  <si>
    <t xml:space="preserve"> Nomainīts grīdas segums Ogresgala bibliotēkas lasītavā, abonementā un koridorā </t>
  </si>
  <si>
    <t>5.2.38</t>
  </si>
  <si>
    <t>5.2.39</t>
  </si>
  <si>
    <t>Iegādāti ugunsdrošības noteikumiem atbilstoši aizkari, aizkaru atvēršanas un aizvēršanas mehānisms Ķeipenes tautas namā</t>
  </si>
  <si>
    <t>5.2.40</t>
  </si>
  <si>
    <t>Atjaunots skatuves koka grīdas dēļu segums Ķeipenes tautas namā</t>
  </si>
  <si>
    <t>5.2.41</t>
  </si>
  <si>
    <t>Veikts ģērbtuvju un koridora remonts Ķeipenes tautas namā</t>
  </si>
  <si>
    <t>5.2.42</t>
  </si>
  <si>
    <t>Atbilstoši higiēnas prasībām izremontēti 2 sanitārie mezgli Madlienas kultūras un jaunrades centrā</t>
  </si>
  <si>
    <t>Pagastu kultūras - tautas nami (08.2301)</t>
  </si>
  <si>
    <t>5.2.43</t>
  </si>
  <si>
    <t>Veikta Madlienas kultūras un jaunrades centra zāles gala sienas apdare ar skaņu absorbējošu materiālu</t>
  </si>
  <si>
    <t>5.2.44</t>
  </si>
  <si>
    <t>Uzstādītas ugunsdrošības un darba aizsardzības prasībām atbilstošas apgaismojuma un aizkaru sistēmas Madlienas kultūras namā</t>
  </si>
  <si>
    <t>5.2.45</t>
  </si>
  <si>
    <t>Veikts Mazozolu tautas nama zāles sienu kosmētiskais remonts, bojātās parketa grīdas seguma remonts</t>
  </si>
  <si>
    <t>5.2.46</t>
  </si>
  <si>
    <t>Izveidota elektroinstalācijas pievade Mazozolu pagasta pārvaldes brīvdabas estrādei</t>
  </si>
  <si>
    <t xml:space="preserve">Izveidota elektroinstalācijas pievade Mazozolu pagasta pārvaldes brīvdabas estrādei </t>
  </si>
  <si>
    <t>5.2.47</t>
  </si>
  <si>
    <t>Nodrošināts pasākumu norisei nepieciešamais strāvas stiprums Meņģeles tautas namā</t>
  </si>
  <si>
    <t>5.2.48</t>
  </si>
  <si>
    <t>Izremontēta mēģinājumu telpa Taurupes tautas namā</t>
  </si>
  <si>
    <t xml:space="preserve"> 08.2301 Kultūras centri - tautas nami </t>
  </si>
  <si>
    <t>5.2.49</t>
  </si>
  <si>
    <t>Ogres Vēstures un mākslas muzeja krātuvju telpu remonts un mākslas priekšmetu, krājuma un dokumentācijas uzglabāšanas apstākļu uzlabošana</t>
  </si>
  <si>
    <t>08.2202 Vēstures un mākslas muzejs</t>
  </si>
  <si>
    <t>Nodrošināta normatīvo aktu prasībām atbilstoša mākslas priekšmetu, krājumu un dokumentācijas uzglabāšana</t>
  </si>
  <si>
    <t>Ogres vēstures mākslas muzejs</t>
  </si>
  <si>
    <t>5.2.50</t>
  </si>
  <si>
    <t>Ugunsdzēšamo iekārtu (hidrantu) renovācija Madlienas kultūras namā</t>
  </si>
  <si>
    <t>Uzstādīta ugunsdrošības normatīvo aktu prasībām atbilstoša ugunsdzēšamo iekārtu  sistēma</t>
  </si>
  <si>
    <t>5.2.51</t>
  </si>
  <si>
    <t>Iegādātas digitālās klavieres Ķeipenes tautas namam</t>
  </si>
  <si>
    <t>5.2.52</t>
  </si>
  <si>
    <t xml:space="preserve">Iegādāta Madlienas kultūras nama lielās zāles apskaņošanas sistēma </t>
  </si>
  <si>
    <t>5.2.53</t>
  </si>
  <si>
    <t>Skaņu akustiskās sistēmas iegāde Mazozolu tautas namam (priekšas skandas, subskandas, skatuves monitori, mikserpults, mikrofoni, signāla kabeļi, statīvi)</t>
  </si>
  <si>
    <t>Uzstādīta skaņu akustiskā sistēma Mazozolu tautas namam (priekšas skandas, subskandas, skatuves monitori, mikserpults, mikrofoni, signāla kabeļi, statīvi)</t>
  </si>
  <si>
    <t>5.2.54</t>
  </si>
  <si>
    <t>Izveidota atbilstīgi iekārtota telpa bērnu un jauniešu aktivitātēm un izstādēm Ogresgala bibliotēkā</t>
  </si>
  <si>
    <t>5.2.55</t>
  </si>
  <si>
    <t>Iegādāti 10 plaukti grāmatu ērtākai pieejamībai un izvietošanai Ciemupes bibliotēkā</t>
  </si>
  <si>
    <t>5.2.56</t>
  </si>
  <si>
    <t>Iegādāti 8 plaukti grāmatu ērtākai pieejamībai un izvietošanai Ciemupes bibliotēkā</t>
  </si>
  <si>
    <t>5.2.57</t>
  </si>
  <si>
    <t>Iegādāti 22 plaukti un galds lasītājiem Ķeipenes bibliotēkā</t>
  </si>
  <si>
    <t>5.2.58</t>
  </si>
  <si>
    <t>Iegādāti 6 grāmatu plaukti Madlienas bibliotēkai</t>
  </si>
  <si>
    <t>5.2.59</t>
  </si>
  <si>
    <t>Iegādāti 14 prožektori, digitālais fotoaparāts un videokamera Ķeipenes tautas namam</t>
  </si>
  <si>
    <t>5.2.60</t>
  </si>
  <si>
    <t>Iegādāti 200 krēsli Madlienas kultūras nama lielajai zālei</t>
  </si>
  <si>
    <t>5.2.61</t>
  </si>
  <si>
    <t>Iegādāts digitālais projektors, videokamera un ekrāns, kas nepieciešami pasākumu organizēšanai, video materiālu demonstrēšanai, prezentāciju nodrošināšanai Ķeipenes tautas namam</t>
  </si>
  <si>
    <t>2.2.6. Turpināt kultūras institūciju informatizāciju</t>
  </si>
  <si>
    <t>Iegādāts projektors, portatīvais dators un ekrāns, kas nepieciešami pasākumu organizēšanai, video materiālu demonstrēšanai, prezentāciju nodrošināšanai Ķeipenes tautas namam</t>
  </si>
  <si>
    <t>5.2.62</t>
  </si>
  <si>
    <t>Bibliotēkas datortehnikas nomaiņa (monitori, sistēmbloki, ups, klaviatūras, peles, licencētas programmatūras)</t>
  </si>
  <si>
    <t>Iegādāti 5 sistēmbloki ar licencētām programmām, 5 monitori, 5 klaviatūras, 5 datorpeles un 5 UPS akumulatori Mazozolu pagasta bibliotēkai</t>
  </si>
  <si>
    <t>5.2.63</t>
  </si>
  <si>
    <t>Atjaunota datortehnika Madlienas pagasta bibliotēkai</t>
  </si>
  <si>
    <t>5.2.64</t>
  </si>
  <si>
    <t>Iegādāti 6 datori apmeklētājiem Taurupes bibliotēkā</t>
  </si>
  <si>
    <t>5.2.65</t>
  </si>
  <si>
    <t>Iegādāts portatīvais dators, kas nepieciešams pasākumu organizēšanai, video materiālu demonstrēšanai, prezentāciju nodrošināšanai Mazozolu tautas namam</t>
  </si>
  <si>
    <t>5.2.66</t>
  </si>
  <si>
    <t>Suntažu kultūras nama vestibila kosmētiskais remonts un sanitārā mezgla remonts atbilstoši mūsdienu prasībām</t>
  </si>
  <si>
    <t>Veikts Suntažu kultūras nama vestibila kosmētiskais remonts(durvju maiņa, radiatoru maiņa, garderobes pārbūve) un sanitārā mezgla remonts atbilstoši mūsdienu prasībām</t>
  </si>
  <si>
    <t>5.2.67</t>
  </si>
  <si>
    <t>Suntažu estrādes labiekārtošana</t>
  </si>
  <si>
    <t>Veikta  pievedceļa pārbūve (segums)  un estrādes pieguļošās apkārtnes celiņu bruģēšana.Estrādes auto stāvvietas izbūve un parka apgaismošana(5 laternas).</t>
  </si>
  <si>
    <t>5.2.68</t>
  </si>
  <si>
    <t>Suntažu estrādes fasādes un iekštelpu pārkrāsošana, noteku uzstādīšana.Video novērošana visā estrādes teritorijā</t>
  </si>
  <si>
    <t>Veikta estrādes fasādes un iekštelpu pārkrāsošana, noteku uzstādīšana.Video novērošana visā estrādes teritorijā</t>
  </si>
  <si>
    <t>5.2.69</t>
  </si>
  <si>
    <t>Bruģa seguma atjaunošana ap  Suntažu kultūras namu un stāvlaukuma bruģēšana.</t>
  </si>
  <si>
    <t>Veikta bruģa seguma atjaunošana ap kultūras namu un stāvlaukuma bruģēšana.</t>
  </si>
  <si>
    <t>5.2.70</t>
  </si>
  <si>
    <t>Telpu grupas " Viļņi" atjaunošana Ķeipenē Ķeipenes pagastā Ogres novadā</t>
  </si>
  <si>
    <t>_0829020</t>
  </si>
  <si>
    <t>Veikta telpu grupas " Viļņi" atjaunošana Ķeipenē Ķeipenes pagastā Ogres novadā</t>
  </si>
  <si>
    <t>5.2.71</t>
  </si>
  <si>
    <t>Augusta šķūņa jaunbūve Ķeipenes komunikāciju centrā</t>
  </si>
  <si>
    <t>Veikta Augusta šķūņa jaunbūve Ķeipenes komunikāciju centrā</t>
  </si>
  <si>
    <t>5.2.72</t>
  </si>
  <si>
    <t>Mazozolu pagasta ēstrādes dēļu grīdas un solu atajunošana</t>
  </si>
  <si>
    <t xml:space="preserve"> Atjaunota Mazozolu pagasta ēstrādes dēļu grīda un soli</t>
  </si>
  <si>
    <t>5.2.73</t>
  </si>
  <si>
    <t>Bibliotēkas telpu kosmētiskais remonts</t>
  </si>
  <si>
    <t>Izveidots vizuāli pievilcīgs un mūsdienīgs bibliotēkas telpu interjers</t>
  </si>
  <si>
    <t>5.2.74</t>
  </si>
  <si>
    <t>Spoguļi pilsētā</t>
  </si>
  <si>
    <t>08.29002 Pilsētas dekorācijas svētkiem</t>
  </si>
  <si>
    <t>Ieviests projekts Spoguļi pilsētā- pilsētvides dažādošanai pilsētā tiek izvietoti spoguļi, radot gaismas un attēlu rotaļas, izmērs 4x4 m, 4 gab</t>
  </si>
  <si>
    <t>Ogres novada mākslinieks</t>
  </si>
  <si>
    <t>5.2.75</t>
  </si>
  <si>
    <t xml:space="preserve">Pilsētas svētku apgaismojums </t>
  </si>
  <si>
    <t xml:space="preserve"> Pilsētas svētku apgaismojums – ar RGB vadības bloku, pilsētvides, ceļu un tiltu izgaismošanai</t>
  </si>
  <si>
    <t>5.2.76</t>
  </si>
  <si>
    <t>Ziemassvētku dekorācijas pilsētā</t>
  </si>
  <si>
    <t>Ziemassvētku dekorācijas pilsētā- pilsētvides dekorēšana Ziemassvētku laikā</t>
  </si>
  <si>
    <t>5.2.77</t>
  </si>
  <si>
    <t xml:space="preserve"> Lielās zāles dienas gaismu nomaiņa uz Led apgaismojumu </t>
  </si>
  <si>
    <t xml:space="preserve">Veikta  Lielās zāles dienas gaismu nomaiņa uz Led apgaismojumu </t>
  </si>
  <si>
    <t>5.2.78</t>
  </si>
  <si>
    <t xml:space="preserve"> Dimmeru bloku maiņa prožektoriem 2gb (12 kanāli x 2gb) </t>
  </si>
  <si>
    <t xml:space="preserve">Veikta  Dimmeru bloku maiņa prožektoriem 2gb (12 kanāli x 2gb) </t>
  </si>
  <si>
    <t>5.2.79</t>
  </si>
  <si>
    <t xml:space="preserve"> Pārvietojamie dimmer bloki un prožektori estrādei </t>
  </si>
  <si>
    <t xml:space="preserve"> Iegādāti pārvietojamie dimmer bloki un prožektori estrādei </t>
  </si>
  <si>
    <t>5.2.80</t>
  </si>
  <si>
    <t xml:space="preserve"> Lielās zāles grīdas seguma laminātprketa nomaiņa uz koka parketu. </t>
  </si>
  <si>
    <t xml:space="preserve"> Madlienas TN lielās zāles grīdas seguma laminātprketa nomaiņa uz koka parketu. </t>
  </si>
  <si>
    <t>5.2.81</t>
  </si>
  <si>
    <t>Taurupes tautas nama fasādes remonts, siltināšana</t>
  </si>
  <si>
    <t>Veikts Taurupes tautas nama fasādes remonts, siltināšana</t>
  </si>
  <si>
    <t>5.2.82</t>
  </si>
  <si>
    <t>Taurupes muižas klēts atjaunošana</t>
  </si>
  <si>
    <t>Atjaunots vietējās nozīmes kultūras piemineklis, sakopta degradēta vide</t>
  </si>
  <si>
    <t>5.2.83</t>
  </si>
  <si>
    <t xml:space="preserve">Sajūtu un brīvā laika pavadīšanas dārzs "Raiņa un Aspazijas saulainais stūrītis" </t>
  </si>
  <si>
    <t>_08.29013</t>
  </si>
  <si>
    <t xml:space="preserve">Izveidots sajūtu un brīvā laika pavadīšanas dārzs "Raiņa un Aspazijas saulainais stūrītis" </t>
  </si>
  <si>
    <t>5.2.84</t>
  </si>
  <si>
    <t>Kultūrvēsturiskā pieminekļa "Pie Zelta Liepas" rekonstrukcija Brīvības iela 18</t>
  </si>
  <si>
    <t>08.2203</t>
  </si>
  <si>
    <t>Rekonstruēts kultūrvēsturiskais piemineklis "Pie Zelta Liepas"  Brīvības iela 18</t>
  </si>
  <si>
    <t>5.2.85</t>
  </si>
  <si>
    <t>Ogres pilsētas vēsturiskā centra kultūras telpas revitalizācija, veicinot latvisko dzīvesziņu (Brīvības ielas skvēra pārbūve pie Zelta Liepas)</t>
  </si>
  <si>
    <t>08.29005</t>
  </si>
  <si>
    <t>Veikta Ogres pilsētas vēsturiskā centra kultūras telpas revitalizācija, veicinot latvisko dzīvesziņu (Brīvības ielas skvēra pārbūve pie Zelta Liepas)</t>
  </si>
  <si>
    <t>5.2.86</t>
  </si>
  <si>
    <t>Ogres pilsētas vēsturiskā centra kultūras telpas revitalizācija, veicinot latvisko dzīvesziņu (Brīvības ielas skvēra pārbūve pie Zelta Liepas) otrās kārtas izbūve</t>
  </si>
  <si>
    <t>Veikta Ogres pilsētas vēsturiskā centra kultūras telpas revitalizācijas otrā kārta, veicinot latvisko dzīvesziņu (Brīvības ielas skvēra pārbūve pie Zelta Liepas)</t>
  </si>
  <si>
    <t>5.2.87</t>
  </si>
  <si>
    <t>Ogres centrālās bibliotēkas jumta remonts</t>
  </si>
  <si>
    <t>Veikts Ogres centrālās bibliotēkas jumta remonts</t>
  </si>
  <si>
    <t>5.2.88</t>
  </si>
  <si>
    <t>OKC 2.stāva aktieru istabiņu ar palīgtelpām remonts</t>
  </si>
  <si>
    <t>Izremontētas OKC 2.stāva aktieru palīgtelpas</t>
  </si>
  <si>
    <t>3. VTP Kultūras mantojuma saglabāšana un mūsdienu kultūras procesu attīstība</t>
  </si>
  <si>
    <t>5.3.1</t>
  </si>
  <si>
    <t>4. VTP  Sabiedrības iesaistīšana kultūrvides veidošanā</t>
  </si>
  <si>
    <t>5.4.1</t>
  </si>
  <si>
    <t>1.1.1. Veikt sistemātisku kultūras nozares attīstības analīzi</t>
  </si>
  <si>
    <t>3.1.1. Veicināt visu paaudžu iesaistīšanos amatiermākslā</t>
  </si>
  <si>
    <t>4.1.1. Organizēt ikgadēju kultūras projektu konkursu vietējo kultūras aktivitāšu stiprināšanai un jaunu, alternatīvu iniciatīvu atbalstam</t>
  </si>
  <si>
    <t>1.1.2. Uzlabot visu kultūras procesā iesaistīto institūciju savstarpējo sadarbību</t>
  </si>
  <si>
    <t>3.1.2. Paaugstināt amatiermākslas kolektīvu darba kvalitāti</t>
  </si>
  <si>
    <t>4.1.2. Veicināt brīvprātīgo iesaistīšanos vietējas nozīmes pasākumu organizēšanā</t>
  </si>
  <si>
    <t>1.1.3. Nodrošināt savāktā novadpētniecības mantojuma kvalitatīvu uzskaiti, saglabāšanu un pieejamību</t>
  </si>
  <si>
    <t>3.2.1. Organizēt Ogres novada amatiermākslas kolektīvu pasākumus, gatavojoties Dziesmu un deju svētkiem</t>
  </si>
  <si>
    <t>4.1.3. Atbalstīt visu paaudžu iedzīvotāju iesaistīšanos kultūrizglītības procesā</t>
  </si>
  <si>
    <t>1.2.1. Sistemātiski iesaistīt kultūras darba speciālistus tālākizglītības procesā</t>
  </si>
  <si>
    <t>3.2.2. Nodrošināt Dziesmu un deju svētku kolektīvu dalībniekus ar nepieciešamo inventāru</t>
  </si>
  <si>
    <t>1.2.2. Atbalstīt pieredzes apmaiņas kultūras pasākumu organizēšanā</t>
  </si>
  <si>
    <t>3.3.1. Izstrādāt unikālu novada atpazīstamību veicinošu kultūras pasākumu piedāvājumu</t>
  </si>
  <si>
    <t>1.3.1. Iekļaut izglītības iestāžu bibliotēkas vienotā bibliotēku informācijas sistēmā (BIS)</t>
  </si>
  <si>
    <t>3.3.2. Atbalstīt amatiermākslas kolektīvu dalību starptautiskos pasākumos</t>
  </si>
  <si>
    <t>1.3.2. Nodrošināt sistemātisku un operatīvu informācijas par kultūras aktivitātēm pieejamību</t>
  </si>
  <si>
    <t>3.3.3. Popularizēt vietējo mākslinieku un mūzikas un mākslas skolu audzēkņu sasniegumus plašam sabiedrības lokam</t>
  </si>
  <si>
    <t>1.3.3. Sistemātiski apkopot un papildināt esošo informāciju par kultūras mantojumu un mūsdienu kultūras procesiem katrā teritoriālajā vienībā</t>
  </si>
  <si>
    <t>3.3.4. Veicināt profesionālās mākslas pieejamību novadā</t>
  </si>
  <si>
    <t>1.4.1. Nodrošināt sistemātisku sadarbību kultūrā pašvaldības noslēgto līgumu ietvaros un paplašināt sadarbības partneru loku</t>
  </si>
  <si>
    <t>3.3.5. Iekļaut kultūrvēsturisko mantojumu tūrisma un kultūras pakalpojumu piedāvājumā</t>
  </si>
  <si>
    <t>2.2.7. Nodrošināt mobilās bibliotēkas pakalpojumus</t>
  </si>
  <si>
    <t>6. ilgtermiņa prioritāte - ATBILDĪGA DABAS APSAIMNIEKOŠANA</t>
  </si>
  <si>
    <t>ATBILDĪGA DABAS APSAIMNIEKOŠANA</t>
  </si>
  <si>
    <t>1. VTP Vides vadības sistēmas ieviešana</t>
  </si>
  <si>
    <t>6.1.1</t>
  </si>
  <si>
    <t>2. VTP Preventīvie pasākumi vides risku samazināšanai un vides kvalitātes uzlabošanai</t>
  </si>
  <si>
    <t>6.2.1</t>
  </si>
  <si>
    <t>3. VTP Dabas daudzveidības saglabāšana</t>
  </si>
  <si>
    <t>6.3.1</t>
  </si>
  <si>
    <t>Mazozolu - Meņģeles trošu tilta būvniecība</t>
  </si>
  <si>
    <t>3.1.3. Veikt dabas pieminekļu un dabas objektu labiekārtošanu</t>
  </si>
  <si>
    <t>6.3.2</t>
  </si>
  <si>
    <t>Ērgļu - Mazozolu trošu tilta būvniecība</t>
  </si>
  <si>
    <t>Uzbūvēts Ērgļu-Mazozolu trošu tilts pār Ogres upi</t>
  </si>
  <si>
    <t>4. VTP Attīstīta vides komunikācija</t>
  </si>
  <si>
    <t>6.4.1</t>
  </si>
  <si>
    <t>1.1.1. Veikt novada ainavu inventarizāciju un izstrādāt ainavu kopšanas, uzturēšanas, saglabāšanas un apzaļumošanas noteikumus</t>
  </si>
  <si>
    <t>2.1.1. Samazināt bīstamo kravu iespējamā piesārņojuma riska līmeni apdzīvotās vietās</t>
  </si>
  <si>
    <t>3.1.1. Iespēju robežās īstenot Dabas aizsardzības plānos (DAP) ietvertos pasākumus, kuros kā atbildīgā institūcija ir norādīta pašvaldība</t>
  </si>
  <si>
    <t>4.1.1. Izstrādāt un ieviest vides komunikācijas plānu (sabiedrības izglītošana un informēšana par vides jautājumiem), iesaistot sabiedrību</t>
  </si>
  <si>
    <t>2.2.1. Samazināt trokšņa līmeni un uzlabot gaisa kvalitāti Ogres pilsētā</t>
  </si>
  <si>
    <t>3.1.2. Sadarbībā ar citām institūcijām vienoties par Īpaši aizsargājamo dabas teritorijas (ĪADT) „Ogres upes ielejas” apsaimniekošanas organizācijas izveidi</t>
  </si>
  <si>
    <t>3.1.4. Piedalīties informācijas par dabas pieminekļiem un dabas objektiem izplatīšanā</t>
  </si>
  <si>
    <t xml:space="preserve">7. ilgtermiņa prioritāte -  EFEKTĪVA UN MODERNA PĀRVALDE  </t>
  </si>
  <si>
    <t xml:space="preserve"> EFEKTĪVA UN MODERNA PĀRVALDE  </t>
  </si>
  <si>
    <t>1. VTP Optimāla pārvalde</t>
  </si>
  <si>
    <t>7.1.1</t>
  </si>
  <si>
    <t>Policijas darbinieku ģērbtuves remonts</t>
  </si>
  <si>
    <t>1.4.2. Uzlabot pašvaldības policijas materiāli tehnisko bāzi</t>
  </si>
  <si>
    <t>03.110 Pašvaldības policija</t>
  </si>
  <si>
    <t>Veikts remonts pašvaldības policijas darbinieku ģērbtuvē</t>
  </si>
  <si>
    <t>Pašvaldības policija</t>
  </si>
  <si>
    <t>Netika pabeigts remontstrādnieku trūkuma dēļ. Projekta realizācija pārlikta uz 2019.gadu.</t>
  </si>
  <si>
    <t>2. VTP E-pārvalde</t>
  </si>
  <si>
    <t>7.2.1</t>
  </si>
  <si>
    <t>3. VTP Sabiedrības līdzdalība pārvaldes procesos</t>
  </si>
  <si>
    <t>7.3.1</t>
  </si>
  <si>
    <t>4. VTP Pašvaldības mārketinga pasākumi</t>
  </si>
  <si>
    <t>7.4.1</t>
  </si>
  <si>
    <t>Pārvietojami informācijas ekrāni</t>
  </si>
  <si>
    <t>4.1.1.uzdevums. Īstenot Zīmola ieviešanas plānu pašvaldībā</t>
  </si>
  <si>
    <t>06.60012 teritoriju labiekārtošana</t>
  </si>
  <si>
    <t>Uzstādīti pārvietojami informācijas ekrāni- izmantojami dažādos pilsētas svētkos un valsts svētkos, paralēlai pasākumu translācijai, 3 gab</t>
  </si>
  <si>
    <t>7.4.2</t>
  </si>
  <si>
    <t>Stacionāri afišu stabi</t>
  </si>
  <si>
    <t>Uzstādīti stacionāri afišu stabi- tautisks dizains, ar LED apgaismojumu un digitāliem ekrāniem, tūrisma informācijas, interaktīvas kartes un pasākumu afišu izvietošanai, 10 gab</t>
  </si>
  <si>
    <t>1.1.1. Pilnveidot pašvaldības pārvaldes struktūru</t>
  </si>
  <si>
    <t>2.1.1. Izveidot vienotu pašvaldības komunikāciju un informācijas sistēmu</t>
  </si>
  <si>
    <t>3.1.1. Sekmēt pilsonisko izglītību un iedzīvotāju līdzdalību sabiedriskajos procesos</t>
  </si>
  <si>
    <t>1.1.2. Uzlabot finanšu vadības sistēmu</t>
  </si>
  <si>
    <t>2.2.1. Aktivizēt iedzīvotājus izmantot pašvaldības e-pakalpojumus</t>
  </si>
  <si>
    <t>3.1.2. Izmantot IKT interaktīvās iespējas iedzīvotāju un pašvaldības komunikācijā</t>
  </si>
  <si>
    <t>1.1.3. Izveidot vienotu personāla vadības sistēmu</t>
  </si>
  <si>
    <t>2.2.2. Paplašināt informācijas par pašvaldību pieejamību plašam sabiedrības lokam</t>
  </si>
  <si>
    <t>3.1.3. Veicināt dialogu starp pašvaldību, NVO un interešu grupām</t>
  </si>
  <si>
    <t>1.2.1. Sistemātiski paaugstināt pašvaldības darbinieku kvalifikāciju un profesionalitāti</t>
  </si>
  <si>
    <t>2.2.3. Bezmaksas bezvadu interneta pieejas zonu paplašināšana</t>
  </si>
  <si>
    <t>1.3.1. Aktīvi piedalīties vienotas reģiona un valsts pašvaldību attīstības politikas izstrādē un īstenošanā</t>
  </si>
  <si>
    <t>1.3.2. Attīstīt sadarbību ar Latvijas un citu valstu pašvaldībām</t>
  </si>
  <si>
    <t>1.4.1. Veikt pasākumus sabiedriskās kārtības un drošības uzlabošanā</t>
  </si>
  <si>
    <t>1.4.3. Atskurbšanas telpu izveide Ogrē</t>
  </si>
  <si>
    <t>1.-7. ilgtermiņa prioritātes kopā</t>
  </si>
  <si>
    <t>Prioritātes nosaukums</t>
  </si>
  <si>
    <t>Prioritātes izmaksas KOPĀ</t>
  </si>
  <si>
    <t>Kopā 1.-7.ilgtermiņa prioritātes</t>
  </si>
  <si>
    <t>CFLA</t>
  </si>
  <si>
    <t>Tehniskais projekts Ogres Mākslas skolai "Ēkas pamatu un cokola mitruma hidroizolācija un lietus ūdens novadīšanai pilsētas tīklos"</t>
  </si>
  <si>
    <t>Poruka ielas projektēšana</t>
  </si>
  <si>
    <t>2021</t>
  </si>
  <si>
    <t>2018-2021</t>
  </si>
  <si>
    <t>Uzbūvēta publiskā bibliotēka kā pasīvā ēka ar tehnoloģiskajām inovācijām</t>
  </si>
  <si>
    <t xml:space="preserve">Publiski pieejams mūsdienu prasībām atbilstošais aktīvās rekreācijas objekts. Bijušā Ogres trikotāžas kombināta sūkņu stacijas ēka pārprojektēta par daudzfunkcionālo pakalpojumu objektu. </t>
  </si>
  <si>
    <t>3.1.3.</t>
  </si>
  <si>
    <t xml:space="preserve">Centrālās Baltijas jūras reģiona programmas projekts "Nordic urban planning:  holistic approach for extreme weather" (NOAH)  </t>
  </si>
  <si>
    <t xml:space="preserve">04.2102  Centrālās Baltijas jūras reģiona programmas projekts "Nordic urban planning:  holistic approach for extreme weather" (NOAH)  </t>
  </si>
  <si>
    <t>Izstrādāts Ogres upes ūdens līmeņa un ledus hidroloģiskais modelis, uzstādītas/ izbūvētas vismaz divas automātiskās hidroloģiskās stacijas Ogres upē</t>
  </si>
  <si>
    <t>3.1.4.</t>
  </si>
  <si>
    <t>Viedo tehnoloģiju ieviešana Ogres pilsētas apgaismojuma sistēmā</t>
  </si>
  <si>
    <t xml:space="preserve">06.60015 Viedo tehnoloģiju ieviešana Ogres pilsētas apgaismojuma
sistēmā. EKII-3/19
</t>
  </si>
  <si>
    <t>910 gaismekļi nomainīti uz LED, izveidota viedā apgaismojuma sistēma. Sasniegts elektroenerģijas ietaupījums 150 866,59 kW/st/gadā, CO2 samazinājums – 166,444 t/gadā</t>
  </si>
  <si>
    <t>3.2.151.</t>
  </si>
  <si>
    <t xml:space="preserve">Greenways, Velo tūrisms   </t>
  </si>
  <si>
    <t xml:space="preserve">Izstrādāts 1 jauns velo maršruts, iegādāti 3 sliežu velosipēdi, uzstādīti 2 tūristu skaitītāji, informatīvie stendi, Ķeipenes dzelzceļa stacijā uzstādīta eko tualete. </t>
  </si>
  <si>
    <t>3.2.152.</t>
  </si>
  <si>
    <t>Izstrādāts būvprojekts un veikti virszemes noteces atjaunošanas/pārbūves darbi Ogres pilsētā posmā no Loka ielas līdz Amatnieku ielai, Madlienas ielā, Lēdmanes ielā, izstrādāts būvprojekts  un veikta segtā lietus kanalizācijas vada izbūve zem gājēju celiņa Jaunogres prospektā posmā no Raiņa ielas līdz L.Paegles ielai</t>
  </si>
  <si>
    <t>Konkurss vides pieejamības nodrošināšanai invalīdiem</t>
  </si>
  <si>
    <t>10.70009 Konkurss Vides pieejamības nodrošināšana invalīdiem</t>
  </si>
  <si>
    <t>Gadā personām ar funkcionāliem traucējumiem tiek pielāgoti 3 objekti</t>
  </si>
  <si>
    <t xml:space="preserve">SIA “Ogres namsaimnieks” </t>
  </si>
  <si>
    <t>5.2.89.</t>
  </si>
  <si>
    <t>Sakrālā mantojuma konkurss</t>
  </si>
  <si>
    <t>08.4001 Atbalsts sakrāliem objektiem</t>
  </si>
  <si>
    <t>Restaurēti kultūras/vēstures mantojuma objekti (5 vienības gadā)</t>
  </si>
  <si>
    <t xml:space="preserve">Svītrots saskaņā ar Ogres novada pašvaldības domes 18.07.2019. sēdes lēmumu (protokols Nr.9; 7.§) </t>
  </si>
  <si>
    <t>(Ogres novada pašvaldības domes 18.07.2019. sēdes lēmuma (protokols Nr.9; 7.§) redakcijā)</t>
  </si>
  <si>
    <t>(Ogres novada pašvaldības domes 18.07.2019. sēdes lēmuma (protokols Nr.9; 7.§)  redakcijā)</t>
  </si>
  <si>
    <t>(Ogres novada pašvaldības domes 15.11.2018. ārkārtas sēdes lēmuma (protokols Nr.17; 6.§)   redakcijā)</t>
  </si>
  <si>
    <t>Apgaismojuma projektēšana un būvniecība Ogrē</t>
  </si>
  <si>
    <t>Izstrādāta projekta dokumentācija un nomainīts apgaismojums uz LED Ogrē</t>
  </si>
  <si>
    <t>2018.-2019.</t>
  </si>
  <si>
    <t>Daļēji</t>
  </si>
  <si>
    <t>Izstrādāta tehniskā dokumentācija, tiek veikta pārbūve un energoefektivitātes pasākumi.</t>
  </si>
  <si>
    <t>Izstrādāts un apstiprināts būvprojekts. Noorganizēts būvniecības publiskais iepirkums.</t>
  </si>
  <si>
    <t>Uzsākta būvprojekta izstrāde.</t>
  </si>
  <si>
    <t>Netika piešķirti budžeta līdzekļi. Plānots izstrādāt būvprojektu 2019.g.</t>
  </si>
  <si>
    <t>Izstrādāta tuneļu tehniskā dokumentācija.</t>
  </si>
  <si>
    <t>Izstrādāts un apstiprināts būvprojekts, uzsākti būvdarbi.</t>
  </si>
  <si>
    <t>Izstrādāts un apstiprināts būvprojekts, tiek veikti būvdarbi, kurus paredzēts pabeigt 2019.g.</t>
  </si>
  <si>
    <t>Netika piešķirti budžeta līdzekļi. Plānots izstrādāt būvprojektus 2019.g.</t>
  </si>
  <si>
    <t>Netika piešķirti budžeta līdzekļi. Plānots būvdarbus veikt 2019.g.</t>
  </si>
  <si>
    <t>Jā</t>
  </si>
  <si>
    <t>Veikts Norupes ielas remonts.</t>
  </si>
  <si>
    <t xml:space="preserve">Netika piešķirti budžeta līdzekļi. </t>
  </si>
  <si>
    <t>Pievesta grants un veikti remontdarbi Lielvārdes, Uzvaras, Pagsta, Strautu, A.Upīša, Lāšplēša, Griezes, M.Ķentes ielās.</t>
  </si>
  <si>
    <t>Uzstādīti luksofori Austrumu ielas un A6 šosejas krustojumā.</t>
  </si>
  <si>
    <t>Nav piešķirti budžeta līdzekļi.</t>
  </si>
  <si>
    <t>Daugavpils šosejas atjaunošanas darbi veikti.</t>
  </si>
  <si>
    <t>Veloceliņa Ogre - Ogresgals būvprojekts izstrādes stadijā.</t>
  </si>
  <si>
    <t>Sagatavoti priekšlikumi bērnu rotaļu laukuma izveidei pie J.Čakstes prospekta. Ieplānots finansējums 2019.g. izbūvei.</t>
  </si>
  <si>
    <t>Izstrādāts projekts, kas apstiprināts LVIF. Darbi ieplānoti 2019.g.</t>
  </si>
  <si>
    <t>Izveidota labiekārtota pludmale pie Vecogres.</t>
  </si>
  <si>
    <t>Rotācijas aplis izbūvēts, stāvlaukums noasfaltēts, daļēji veikta teritorijas labiekārtošana. 2019.gadā paredzēts turpināt labiekārtošanu.</t>
  </si>
  <si>
    <t>Tiks pabeigta kapu labiekārtošana, lielākā daļa tika jau izdarīta iepriekš</t>
  </si>
  <si>
    <t>Izstrādāts būvprojekts, būvdarbi ir plānoti 2019.g.</t>
  </si>
  <si>
    <t>2018.g. parakstīts līgums par projektēšanu. 2019.g. notiek projektēšana.</t>
  </si>
  <si>
    <t>Veikti nelieli darbi avārijas situācijas likvidēšanai - grants piebēršana</t>
  </si>
  <si>
    <t>Nebija piešķirti budžeta līdzekļi. Piešķirti - 2019.g.</t>
  </si>
  <si>
    <t xml:space="preserve">Nebija piešķirti budžeta līdzekļi. </t>
  </si>
  <si>
    <t>Netika piešķirti budžeta līdzekļi, veikti nelieli avārijas situācijas likvidēšanas darbi - grants piebēršana</t>
  </si>
  <si>
    <t>Netika piešķirti budžeta līdzekļi</t>
  </si>
  <si>
    <t>Projekts pabeigts pilnā apmērā 2018.gadā.EUR 6041,66</t>
  </si>
  <si>
    <t>Izstrādāts ēkas nesošo konstrukciju nostiprināšanas projekts</t>
  </si>
  <si>
    <t>Izstrādāts tehniskais projekts 2018.g. (2400 EUR)</t>
  </si>
  <si>
    <t>daļēji</t>
  </si>
  <si>
    <t>Noslēgts līgums, darbu pabeigšanas termiņš pārcelts uz 2019.gadu.</t>
  </si>
  <si>
    <t>nē</t>
  </si>
  <si>
    <t>Nepietiekošu finanšu līdzekļu dēļ, projekts apturēts.</t>
  </si>
  <si>
    <t>jā</t>
  </si>
  <si>
    <t>Paredzēts 2019.g.</t>
  </si>
  <si>
    <t>Paredzēts 2020.g.</t>
  </si>
  <si>
    <t>Vecais dambis pārbūvēts, notiek aizsargmola projektēšana.</t>
  </si>
  <si>
    <t>Izstrādāti 3 būvprojekti. Veikts būvniecības publiskais iepirkums.</t>
  </si>
  <si>
    <t>Veikta ēkas Parka 1, Ogrē pārbūve un energoefektivotātes pasākumi, pielāgojot PII vajadzībām.</t>
  </si>
  <si>
    <t>Veiktā uzbūvēta autostāvvieta</t>
  </si>
  <si>
    <t>remonts veikts</t>
  </si>
  <si>
    <t>vides pieejamība gājēju tunelī nodrošināta</t>
  </si>
  <si>
    <t>Daļa attīstīrīšanas iekārtu (bīstamākā) tika demontēta un vide sakārtota</t>
  </si>
  <si>
    <t>izstrādāts un apstiprināts būvprojekts.</t>
  </si>
  <si>
    <t>Uzsākta kāpņu pārbūve.</t>
  </si>
  <si>
    <t>Būvvaldē akceptēti divi projekti "Gājēju celiņš starp Krasta promenādi un Brīvības ielas aizsargdambi" un "Gājēju celiņš starp Brīvības ielas aizsargdambi un Norupītes aizsargdambi"</t>
  </si>
  <si>
    <t>Remonti veikti, logi nomainīti</t>
  </si>
  <si>
    <t>Plānots 2019.-2020.g.</t>
  </si>
  <si>
    <t>Plānots 2019.g.</t>
  </si>
  <si>
    <t>plānots 2020.g.</t>
  </si>
  <si>
    <t>Plānots 2019. - 2020.g.</t>
  </si>
  <si>
    <t>ieplānots 2019.g.</t>
  </si>
  <si>
    <t>Finanšu projekts iesniegts LVAF vērtēšanai.</t>
  </si>
  <si>
    <t>Iegādāts īpašums.</t>
  </si>
  <si>
    <t>Darbi veikti 2018. gadā</t>
  </si>
  <si>
    <t>2018.gadā atjaunotas 5 smilšu kastes.</t>
  </si>
  <si>
    <t>nav iekļauts budžetā</t>
  </si>
  <si>
    <t>2017.gadā tika uzstādītas 2 nojumes un 1 plānota uzstādīt 2019.gadā.</t>
  </si>
  <si>
    <t xml:space="preserve"> 2 speciālās izglītības grupas, bērniem ar valodas traucējumiem un jauktiem attīstības traucējumiem</t>
  </si>
  <si>
    <t>Uzstādīta 1 interaktīvā nojume 10000 Eur vērtībā, otrai nojumei nav nepieciešamības</t>
  </si>
  <si>
    <t>Plānots iegādāties 2019. gada 2. pusgadā</t>
  </si>
  <si>
    <t>Projekts visdrīzāk netiks realizēts, jo Suntažu vidusskolai tiks pievienota internātskola, kurā varētu iekārtot vidusskolas skolēniem istabas</t>
  </si>
  <si>
    <t xml:space="preserve"> 2019.gadā nav piešķirts finansējums. </t>
  </si>
  <si>
    <t xml:space="preserve"> 2018.gadā netika piešķirts finansējums. </t>
  </si>
  <si>
    <t xml:space="preserve"> Nē </t>
  </si>
  <si>
    <t xml:space="preserve"> Plānots veikt 2020.gadā. </t>
  </si>
  <si>
    <t>Nav piešķirts finansējums</t>
  </si>
  <si>
    <t>Nav finansējuma</t>
  </si>
  <si>
    <t>Darbs paredzēts 2019.gada jūlijā</t>
  </si>
  <si>
    <t>2019.gadā plānota zāles grīdas seguma atjaunošana.</t>
  </si>
  <si>
    <t>2019.gadā nav piešķirts finansējums.</t>
  </si>
  <si>
    <t>Labiekārtotas ar trauku mazgājamajām mašīnām</t>
  </si>
  <si>
    <t>2017.gadā 2 klasēs tika pieslēgti 3 radiatori ar siltumu regulējošu funkciju. 2019.gadā ieplānota 3 radiatoru maiņa 3 klasēs.</t>
  </si>
  <si>
    <t>Ķeipenes VPII "Saulīte" pievienota Ķeipenes pamatskolai</t>
  </si>
  <si>
    <t>Nav piešķirti budžeta līdzekļi</t>
  </si>
  <si>
    <t>Nomainīti 2.stāva logi,</t>
  </si>
  <si>
    <t>Veikts sporta kompleksa sanitāro mezglu un garderobju remonts,daļēji</t>
  </si>
  <si>
    <t xml:space="preserve">Veikta durvju bloka rekonstrukcija  </t>
  </si>
  <si>
    <t>Projekts tiks daļēji realizēts 2019. un 2020. gadā</t>
  </si>
  <si>
    <t>Ideja netiks realizēta, jo budžetā tam nav līdzekļu</t>
  </si>
  <si>
    <t>Jā/ projekts pabeigts</t>
  </si>
  <si>
    <t xml:space="preserve"> Veikta velosipēdu stāvvietas ierīkošana.
</t>
  </si>
  <si>
    <t>Nav piešķirti budzēta līdzekļi</t>
  </si>
  <si>
    <t>Projekta relizēšana vairs nav aktuāla.</t>
  </si>
  <si>
    <t>Projekts nav veikts ierobežota budžeta iespēju dēļ.</t>
  </si>
  <si>
    <t>2019.gadā nav piešķirts finansējums</t>
  </si>
  <si>
    <t>2019.gadā nav piešķirts finansējums. Plānots kopā ar Skolas ielas rekonstrukciju</t>
  </si>
  <si>
    <t>2019.gadā plānots izveidot norobežojošo sētu. Trešo laukumu neveidosim</t>
  </si>
  <si>
    <t>Ir veikta apsekošana Skolas ielas 12 sporta zālei. Ir konstatēti ēkas defekti, kas novērtēti kā neapmierinoši. Ir jāveic ēkas siltināšana, pamatu un sienu nostiprināšana. Kosmētiskais remonts veikts daļēji.</t>
  </si>
  <si>
    <t xml:space="preserve">2019.gadā nav piešķirts finansējums. </t>
  </si>
  <si>
    <t>Video novērošanas sistēmas ir uzstādītas. Konstatēts, ka nepieciešams papildināt - stadiona teritorijā, pie stadiona ieejas un pie Skolas ielas 12 sporta zāles.</t>
  </si>
  <si>
    <t>No 01.08.2018 VPII "Sprīdītis" pievienots VPII "Cīrulītim", šobrīd izvirzītas citas prioritātes.</t>
  </si>
  <si>
    <t>Plānots 2020. gadā</t>
  </si>
  <si>
    <t>Pieņemts lēmums par Suntažu internātpamatskolas pievienošanu Suntažu vidusskolai</t>
  </si>
  <si>
    <t>Veikts kosmētiskais remonts nomainot tikai grīdas virsējo kārtu, jo nepietika finasējums</t>
  </si>
  <si>
    <t>Plānots ierīkot pēc Suntažu internātskolas ēkas pamatu remonta</t>
  </si>
  <si>
    <t>Izremontētas labierīcību telpas trīs stāvos. Vēl jāveic sporta ģērbtuvju remonts</t>
  </si>
  <si>
    <t>Nākošais budžeta gads</t>
  </si>
  <si>
    <t xml:space="preserve"> Ir veikta elektro-apgaismojuma nomaiņa dažās telpās skolas 2.stāvā</t>
  </si>
  <si>
    <t xml:space="preserve"> Ir pilnībā pabeigts virtuves bloka remonts atbilstoši normatīvo aktu prasībām</t>
  </si>
  <si>
    <t>Apkures sistēmas neliels remonts</t>
  </si>
  <si>
    <t>Nav veikta sienu siltināšana ēdamzālē un katlumājas rekonstrukcija</t>
  </si>
  <si>
    <t>Grīdas seguma nomaiņa veikta apmēram  150 m2</t>
  </si>
  <si>
    <t>Nomainīts grīdas segums  5./6. grupai</t>
  </si>
  <si>
    <t>5./6. grupai ierīkotas garderobes</t>
  </si>
  <si>
    <t>Netika piešķirti budzēta līdzekļi</t>
  </si>
  <si>
    <t>Veikts kosmētiskais remonts un pagaidu ventilācija virtuvē</t>
  </si>
  <si>
    <t xml:space="preserve">Sporta laukums ar gumijotu segumu un funkcionāls aprīkojums fiziskām aktivitātēm </t>
  </si>
  <si>
    <t>Darbus plānojam uzsākt 2020.gadā.</t>
  </si>
  <si>
    <t>Tiek plānots izstrādāt projektu konstrukciju nostiprināšanai pagrabā</t>
  </si>
  <si>
    <t>Ierīkota 2018. gadā</t>
  </si>
  <si>
    <t>Uzstādīts 100 metri žogs.</t>
  </si>
  <si>
    <t>Apsekošana veikta. Tehniskās apsekošanas atzinuma sagatavošana procesā.</t>
  </si>
  <si>
    <t>Veikts remonts 4.,11.grupu garderobes remonts ar elektrisko žāvējamo skapju uzstādīšanu.</t>
  </si>
  <si>
    <t xml:space="preserve">Nē </t>
  </si>
  <si>
    <t>2019.gadā plānota projekta izstrāde.</t>
  </si>
  <si>
    <t>2018.gadā veikta vienu rezerves izejas kāpņu atjaunošana.</t>
  </si>
  <si>
    <t>Plānots veikt 2020.gadā.</t>
  </si>
  <si>
    <t>Apsekošana veikta 2018.gad</t>
  </si>
  <si>
    <t>Pamatlīdzekļu iepirkums jāveic, kad uzsākta multifunkcionālās zāles celtniecība.</t>
  </si>
  <si>
    <t>Nav piešķirti līdzekļi</t>
  </si>
  <si>
    <t>Projekta izstrāde paredzēta 2019.gada vidū.</t>
  </si>
  <si>
    <t>Būvdarbi paredzēti 2019.gada jūnijā-augustā</t>
  </si>
  <si>
    <t>Būvdarbi paredzēti 2020.gadā</t>
  </si>
  <si>
    <t>Budžeta līdz. nepietiek</t>
  </si>
  <si>
    <t>Ir izstrādāts tehniskais projekts. Darbi ir iekļauti Brīvības ielas skvēra renovācijas darbu apjomā 2.kārtā</t>
  </si>
  <si>
    <t>Atzinumi ir saņemti.</t>
  </si>
  <si>
    <t>Ir sagatavots projekts Jaunogres pr. 2 ēkai. Nepietiek finansējuma, lai realizētu projektu</t>
  </si>
  <si>
    <t xml:space="preserve">Projekta izstrāde un topogrāfija veikta Jaunogres pr.2. </t>
  </si>
  <si>
    <t>Skrejceļa seguma virskārta tika atjaunota 2018.g.</t>
  </si>
  <si>
    <t>Plānots veikt darbus 2020.gadā.</t>
  </si>
  <si>
    <t>Bruģa ieklāšana plānota kompleksi ar Parka ielas rekonstrukciju.</t>
  </si>
  <si>
    <t>Stāvlaukuma izbūve plānota 2020.gadā.</t>
  </si>
  <si>
    <t>Veikta gaismekļu nomaiņa.</t>
  </si>
  <si>
    <t>2018.gadā rotaļlaukumā uzstādīta viena nojume.</t>
  </si>
  <si>
    <t>Telpa smilšu terapijai iekārtota, metodiskā kabineta remonts plānots 2019.gadā.</t>
  </si>
  <si>
    <t>Remonts veikts 2018. gadā</t>
  </si>
  <si>
    <t>2018.gadā veikts 2 grupu remonts un signalizācijas sistēmas izveide.</t>
  </si>
  <si>
    <t>Apsardzes sistēma uzstādīta.</t>
  </si>
  <si>
    <t>Plaisas tiek likvidētas pakāpeniski kosmētisko remota darbu ietvaros.</t>
  </si>
  <si>
    <t>Izremontēts medicīnas kabinets, palīgtelpas nē, finansējuma trūkuma dēļ</t>
  </si>
  <si>
    <t>2018.gadā veikta nojumes atjaunošana.</t>
  </si>
  <si>
    <t>Grīdas seguma nomaiņa veikta 2018.gadā</t>
  </si>
  <si>
    <t>Plānots veikt 2019. gadā līdz ar multifunkcionālās zāles celtniecību.</t>
  </si>
  <si>
    <t>Nav niepieciešams. Skolotāju istaba izveidota citā telpā</t>
  </si>
  <si>
    <t>1.stāva foajē. 2019.gada plānā ārējā videonovērošanas sistēma</t>
  </si>
  <si>
    <t>Veikti remontdarbi  Jaunogres vidusskolā</t>
  </si>
  <si>
    <t>Veikts kanalizācijas stāvvada remonts. Projekts pabeigts</t>
  </si>
  <si>
    <t>Nepietiekami budžeta līdz</t>
  </si>
  <si>
    <t>Izremontētas ieejas kāpnes un nomainiti 2 logi</t>
  </si>
  <si>
    <t>Izremontēta 2.stāva tualete, 1.stāva tualetes remonts un durvju nomaiņa plānota 2019.gadā.</t>
  </si>
  <si>
    <t>2018.gadā veikts kāpņu kosmētiskais remonts.</t>
  </si>
  <si>
    <t>Projekts ir pabeigts 2018.gadā.</t>
  </si>
  <si>
    <t>Finansējuma nepietiekamības dēļ darbi atlikti.</t>
  </si>
  <si>
    <t>Izveidots celiņš un ieliktas durvis.</t>
  </si>
  <si>
    <t xml:space="preserve">Ir veikts remonts sporta zālē, trenežieru zālē un foajē un kāpņu telpā. Bet ir jāveic pilnīgi visa veco elektroinstalāciju demontāža. </t>
  </si>
  <si>
    <t>Atjaunotas 2 krāsnis.</t>
  </si>
  <si>
    <t>Veikts grupas telpu remonts - 11963,00 eur</t>
  </si>
  <si>
    <t>2018.gadā veikta divu pirmā stāva kabinetu atjaunošana.</t>
  </si>
  <si>
    <t>Nebija pietiekošs finansējums , ieplānots budžetā 2019.gadā.</t>
  </si>
  <si>
    <t>Nomainīta Dienvidu puse, Ziemeļu jānomaina</t>
  </si>
  <si>
    <t>Uzstādīta ugunsdrošības sistēma</t>
  </si>
  <si>
    <t>Ir izstrādāts tehniskais projekts.</t>
  </si>
  <si>
    <t>Stadiona segumu un apgaismojumu atjaunoja 2018.gadā.</t>
  </si>
  <si>
    <t>Realizēts siltināšanas projekts</t>
  </si>
  <si>
    <t>Atjaunots grīdas segums sporta zālē</t>
  </si>
  <si>
    <t>Plāots 2020.gadā.</t>
  </si>
  <si>
    <t>Plānots 2019.gadā</t>
  </si>
  <si>
    <r>
      <t xml:space="preserve">Plānots izbūvēt basketbola laukumu. Pašlaik iedalīti 9000 </t>
    </r>
    <r>
      <rPr>
        <sz val="10"/>
        <color theme="1"/>
        <rFont val="Calibri"/>
        <family val="2"/>
        <charset val="186"/>
      </rPr>
      <t>€</t>
    </r>
  </si>
  <si>
    <t>Jumta demontēšana un nomaiņa ir veikta.</t>
  </si>
  <si>
    <t>Netika piešķirti līdzekļi</t>
  </si>
  <si>
    <t>Darbus plānots uzsākt 2020.gadā.</t>
  </si>
  <si>
    <t>Darbus plānots uzsākt 2019.gadā.</t>
  </si>
  <si>
    <t>2019.gada budžetā nav plānots finansējums.</t>
  </si>
  <si>
    <t>Darbi tiek pārcelti uz 2020.gadu</t>
  </si>
  <si>
    <t>Plānots veikt darbus 2019.gadā</t>
  </si>
  <si>
    <t>Ir veikta ēkas tehniskā apsekošana</t>
  </si>
  <si>
    <t>Tiek plānots veikt 2019.gadā</t>
  </si>
  <si>
    <t>Tiek plānots 2020.gadā</t>
  </si>
  <si>
    <t>Darbi tika veikti 2018.gadā.</t>
  </si>
  <si>
    <t>Veikts Suntažu vidusskolas pils ēkas piebraucamā ceļa remonts 2018. gada rudenī steidzamības kārtā, jo piebraucamais ceļš bija ļoti sliktā stāvoklī</t>
  </si>
  <si>
    <t>Tika veikta novērtēšana. Plānotā summa ir nepietiekoša</t>
  </si>
  <si>
    <t>Remontu plānots veikt 2019.gadā.</t>
  </si>
  <si>
    <t>Plānots pakāpeniski</t>
  </si>
  <si>
    <t>Uzstādīta līdzsvara čūska, un vertikālā spirālē. - 1000,00 eur</t>
  </si>
  <si>
    <t>Izveidota jauna lapene,uzstādītas šūpoles, rotaļu mašīna.</t>
  </si>
  <si>
    <t>Papildināti sporta laukuma atribūti.</t>
  </si>
  <si>
    <t>Videonovērošana 2018.gadā uzstādīta iekštelpās.</t>
  </si>
  <si>
    <t>Veikti remontdarbi Ogres 1.vidusskolā, tiek aktualizēts multifunkcionālās zāles būvprojekts, tiek gatavota iepirkuma dokumentācija jaunas ģimnāzijas ēkas projektēšanai, autoruzraudzībai un būvniecībai.</t>
  </si>
  <si>
    <t>Nav piešķrts finansējums</t>
  </si>
  <si>
    <t>Plānots 2020,gadā</t>
  </si>
  <si>
    <t xml:space="preserve">izpildīts </t>
  </si>
  <si>
    <t>2018.gadā iegādāts labs, lietots flīģelis "ESTONIA" par 800 EUR</t>
  </si>
  <si>
    <t>daļēji izpildīts</t>
  </si>
  <si>
    <t>Par VKKF līdzekļiem -2960 EUR datorklasē uz 1 gadu nopirktas 3 datorprogrammas Adobe Photpshop, 3 programmas Adobe Illustrator un nopirkts baritona saksofons. Par pašvaldības līdzekļiem- 2 klarnetes, 1 datorkomplekts</t>
  </si>
  <si>
    <t>2018. gadā iegādāts viens portatīvais dators un viens stacionārais.</t>
  </si>
  <si>
    <t>2018. gadā iegādāts viens portatīvais dators un nodrošināti ar mācību līdzekļiem. Mācību līdzekļu iegāde un klašu mēbeļu iegāde turpināsies 2019. gadā.</t>
  </si>
  <si>
    <r>
      <t xml:space="preserve">Mazozolu filiālē projekta ietvaros tika iegādāts sporta inventārs: 2 basketbola grozi, trenažieris, futbola un volejbola tīkli un cits sporta inventārs. Kopsumma 1900 </t>
    </r>
    <r>
      <rPr>
        <sz val="10"/>
        <color theme="1"/>
        <rFont val="Calibri"/>
        <family val="2"/>
        <charset val="186"/>
      </rPr>
      <t>€. Sporta inventāra iegāde turpināsies .</t>
    </r>
  </si>
  <si>
    <t>2019.gada budžetā līdzekļi nav piešķirti.</t>
  </si>
  <si>
    <t>Logopēde un psiholoģe uz maiņām strādā vienā kabinetā. Nav kabinets speciālās izglītības skolotājam.</t>
  </si>
  <si>
    <t>Apsekošanas rezultātā izvēlētā vieta nav atbilstoša</t>
  </si>
  <si>
    <t>Darbi plānveidīgi turpinās</t>
  </si>
  <si>
    <t>Tiks papildināts inventārs, baskāju taku neplāno ierīkot.</t>
  </si>
  <si>
    <t>Plānots nodrošināt 2019.gadā</t>
  </si>
  <si>
    <t>Jumta remnots veikts 2017.gadā (EUR 1704.-), 2018.gadā nebija nepieciešams</t>
  </si>
  <si>
    <t>izremontētas tualetes, duša, pie aktieru istabām</t>
  </si>
  <si>
    <t>Apstiprināts LVAF līdzfinansējums. Uzsākta tilta projektēšana.</t>
  </si>
  <si>
    <t>LVAF neapstiprināja finanšu projektu.</t>
  </si>
  <si>
    <t>Paša ūdenstorņa remonts nav veikts. 2019. gadā daļēji atjaunotas ūdens atdzelžošanas iekārtas(filtri) EUR 6866,82</t>
  </si>
  <si>
    <t>2018.gadā ir atjaunotas 2 caurtekas par kopējo summu 7902.98 EUR ar PVN</t>
  </si>
  <si>
    <t>Ir izveidota viena ūdens ņemšanas vieta pie "Līčkalniņa" kapsētas, kopējās izmaksas sastādīja 1991,66 EUR ar PVN</t>
  </si>
  <si>
    <t>Apstiprināts plāns</t>
  </si>
  <si>
    <t>projekts realizēts atbilstoši iecerēm</t>
  </si>
  <si>
    <t xml:space="preserve">Izveidots </t>
  </si>
  <si>
    <t>rekonstruēts</t>
  </si>
  <si>
    <t>revitalizēts</t>
  </si>
  <si>
    <t>izbūves termiņš 2019.g.</t>
  </si>
  <si>
    <t>izbūves termiņš 2019.g. okt.</t>
  </si>
  <si>
    <t>SIA "Ogres 
Namsaimnieks". Atsevišķi energoefektivitātes paaugstināšanas projekti daudzīvokļu dzīvojamās mājās, kā piemērām logu/durvju maiņa, cokola siltināšana, gala sienu siltināšana, jumta siltināšana, u.tml., 2018.gadā notika SIA "Ogres Namsaimnieks" iespēju un resursu robežās</t>
  </si>
  <si>
    <t>PA "Ogres komunikācijas"</t>
  </si>
  <si>
    <t>SIA "Ogres Namsaimnieks". 2018.gadā netika realizēts neviens projekts, jo: 1. Daudzdzīvokļu dzīvojamai mājai nebija pietiekošu naudas līdzekļu. 2. Nevarēja atrast būvnieku, kurš būtu gatavs veikt darbus. 3. Būvnieku piedāvāta cena bija krietni lielāka nekā paredzētā. 4. Netika piešķirts Ogres novada pašvaldības līdzfinansējums.</t>
  </si>
  <si>
    <t>SIA "Ogres Namsaimnieks". 2018.gadā netika realizēts neviens energoefektivitātes paaugstināšanas projekts ar ALTUM atbalstu, tomēr notika aktīvs darbs pie projektu dokumentācijas izstrādes un iedzīvotāju informēšanas.</t>
  </si>
  <si>
    <t>SIA "Ogres Namsaimnieks". Projekts "Centralizētās siltumapgādes pārvades un sadales sistēmas efektivitātes paaugstināšana Ogres pilsētā". 2018.gadā tika noslēgti vairāki līgumi: 1. Līgums ar CFLA. 2. Līgums par būvniecības projekta izstrādi, autoruzraudzību un būvdarbu veikšanu. 3. Pārjaunojuma līgums. Tika izstrādāti būvniecības projekti minimālajā sastāvā un saņemtas būvatļaujas.</t>
  </si>
  <si>
    <t>Projekts apstiprināts LVIF.</t>
  </si>
  <si>
    <t>Būvdarbu līgums pagarināts līdz 03.05.2019.iesk.objekta nodošanu ekspluatācijā.</t>
  </si>
  <si>
    <t>2019.gadā jāveic apsekošana</t>
  </si>
  <si>
    <t>Veikta tualešu rekonstrukcija</t>
  </si>
  <si>
    <t>Estrādes ēkas pārbūve pabeigta, papildus veikts skatītāju solu virsmu nomaiņa</t>
  </si>
  <si>
    <t>Netika piešķirti budžeta līdzekļi. Iedzīvotāju grupa 2019.g. centīsies realizēt konkursa "Veidojam vidi ap mums" ietvaros.</t>
  </si>
  <si>
    <t>Sanitāro mezglu remonts veikts 2018.gadā</t>
  </si>
  <si>
    <t>Nomainīti UG aparāti, atjaunoti UG krāni, bet esošie ūdensapgādes tīkli nespēj nodrošināt nepieciešamo spiedienu</t>
  </si>
  <si>
    <t>2018.g. iegādāts viens jauns datorkomplekts</t>
  </si>
  <si>
    <t>Izstrādāts būvprojekts, kurš pašreiz atrodas būvvaldē izskatīšanā un saskaņošanā.</t>
  </si>
  <si>
    <t>2019.gada Mazozolu pag. budžeta ievaros, šim mērķim finansējums netika piešķirts</t>
  </si>
  <si>
    <t>Netika piešķirti budžeta līdzekļi un mainīta koncepcija. Iespējams tiks īstenots 2020.g.</t>
  </si>
  <si>
    <t>Iepirktas sveces un svečturi ar Ogres zīmolu, kas izmantoti Pilsētas svētkos, 11. un 18.novembrī</t>
  </si>
  <si>
    <t>Izdekorēta centrālā egle un iepirkti gaismekļi, izdekorēta Brīvības ielas gājēju iela u.c.</t>
  </si>
  <si>
    <t>Aktualizēts būvprojekts, uzsākti pārbūves darbi.</t>
  </si>
  <si>
    <t>Izbūvēts gājēju ceļš aizsargdambja posmā Brīvības ielā 60-80, Ogrē (1 001 m2)</t>
  </si>
  <si>
    <t>Remonts veikts, EUR 1 969</t>
  </si>
  <si>
    <t>Pie Krapes pagasta pārvaldes ēkas ir ierīkota novietne trīs velosipēdiem projekta "Veidojam vidi ap mums" ietvaros</t>
  </si>
  <si>
    <t>2018.gadā piešķirts finansējums projekta minimālā sastāvā izstrādei</t>
  </si>
  <si>
    <t>Plānots uzsākt 2020.gadā</t>
  </si>
  <si>
    <t>Izbūvēts Mazozolu-Meņģeles trošu tilts pār Ogres upi</t>
  </si>
  <si>
    <t>Projekts apstiprināts, Sākušās pirmās aktivitātes.</t>
  </si>
  <si>
    <t>2019. - 2020.g.aktivitāte</t>
  </si>
  <si>
    <t>Projekts izstrādāts, uzsākta īstenošana</t>
  </si>
  <si>
    <t>saskaņā ar rādītājiem</t>
  </si>
  <si>
    <t>Latvijas Valsts ceļu pārziņā, regulāri tiek rakstītas vēstules.</t>
  </si>
  <si>
    <t>Saņemts projekta apstiprinājums, uzsākusies dokumentācijas izstrāde un parakstīšana</t>
  </si>
  <si>
    <t>Budžets ieplānots 2019.g.</t>
  </si>
  <si>
    <t>Plānots uzsākt 2019.gadā, piesaistot papildus finansējumu</t>
  </si>
  <si>
    <t xml:space="preserve">2018.gadā daļēji veikta plauktu nomaiņa - EUR 1060.- </t>
  </si>
  <si>
    <t>2019.gadā plānots pabeigt plauktu nomaiņu</t>
  </si>
  <si>
    <t>Igādāts viens datorkoplekts</t>
  </si>
  <si>
    <t>Izstrādāts Taurupes muižas klēts būvprojekts minimālā sastāvā,tehniskās apsekošanas atzinums,ģeotehniskā izpēte,arhitektoniski mākslinieciskā inventarizācija un būvprojekts par kopējo summu 19658 EUR</t>
  </si>
  <si>
    <t>Ogresgala pagasta pārvalde, P/A „Ogres namsaimnieks”</t>
  </si>
  <si>
    <t>"Ogres novada investīciju plāns 2018.-2020. gadam"
Īstenošanas progress 2018.gadā</t>
  </si>
  <si>
    <t>Ir izstrādāts būvprojekts "Aizsargmola (straumvizes) būvniecība pie Ogres upes ietekas Daugavā", kura ietvaros plānots izbūvēt 2 molus ar līci laivu piestātnei starp tiem.</t>
  </si>
  <si>
    <t>3.pielikums
 Pārskatam par Ogres novada Attīstības programmas 2014.-2020.gadam īstenošanu 2018.gadā</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</si>
</sst>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0_-;\-* #,##0.0_-;_-* &quot;-&quot;??_-;_-@_-"/>
    <numFmt numFmtId="165" formatCode="0.0_ ;\-0.0\ "/>
    <numFmt numFmtId="166" formatCode="0_ ;\-0\ "/>
    <numFmt numFmtId="167" formatCode="#,##0.0"/>
    <numFmt numFmtId="168" formatCode="_-* #,##0_-;\-* #,##0_-;_-* &quot;-&quot;??_-;_-@_-"/>
    <numFmt numFmtId="169" formatCode="_-* #,##0.00\ _€_-;\-* #,##0.00\ _€_-;_-* &quot;-&quot;??\ _€_-;_-@_-"/>
    <numFmt numFmtId="170" formatCode="_-* #,##0.0000_-;\-* #,##0.0000_-;_-* &quot;-&quot;??_-;_-@_-"/>
    <numFmt numFmtId="171" formatCode="#,##0.0_ ;\-#,##0.0\ "/>
  </numFmts>
  <fonts count="53">
    <font>
      <sz val="11"/>
      <color theme="1"/>
      <name val="Calibri"/>
      <family val="2"/>
      <charset val="186"/>
      <scheme val="minor"/>
    </font>
    <font>
      <sz val="11"/>
      <color theme="1"/>
      <name val="Calibri"/>
      <family val="2"/>
      <charset val="186"/>
      <scheme val="minor"/>
    </font>
    <font>
      <sz val="9"/>
      <color theme="1"/>
      <name val="Calibri Light"/>
      <family val="2"/>
      <charset val="186"/>
      <scheme val="major"/>
    </font>
    <font>
      <sz val="10"/>
      <color theme="0" tint="-0.14999847407452621"/>
      <name val="Calibri Light"/>
      <family val="1"/>
      <charset val="186"/>
      <scheme val="major"/>
    </font>
    <font>
      <sz val="10"/>
      <color theme="1"/>
      <name val="Calibri Light"/>
      <family val="1"/>
      <charset val="186"/>
      <scheme val="major"/>
    </font>
    <font>
      <sz val="9"/>
      <color rgb="FFFF0000"/>
      <name val="Arial"/>
      <family val="2"/>
      <charset val="186"/>
    </font>
    <font>
      <sz val="9"/>
      <name val="Arial"/>
      <family val="2"/>
      <charset val="186"/>
    </font>
    <font>
      <sz val="10"/>
      <color theme="0"/>
      <name val="Arial"/>
      <family val="2"/>
      <charset val="186"/>
    </font>
    <font>
      <sz val="10"/>
      <color theme="0" tint="-0.14999847407452621"/>
      <name val="Arial"/>
      <family val="2"/>
      <charset val="186"/>
    </font>
    <font>
      <sz val="10"/>
      <name val="Arial"/>
      <family val="2"/>
      <charset val="186"/>
    </font>
    <font>
      <b/>
      <sz val="9"/>
      <name val="Arial"/>
      <family val="2"/>
      <charset val="186"/>
    </font>
    <font>
      <sz val="9"/>
      <color theme="1"/>
      <name val="Arial"/>
      <family val="2"/>
      <charset val="186"/>
    </font>
    <font>
      <sz val="11"/>
      <color theme="0" tint="-0.14999847407452621"/>
      <name val="Times New Roman"/>
      <family val="1"/>
      <charset val="186"/>
    </font>
    <font>
      <sz val="10"/>
      <color theme="1"/>
      <name val="Calibri Light"/>
      <family val="2"/>
      <charset val="186"/>
      <scheme val="major"/>
    </font>
    <font>
      <b/>
      <sz val="10"/>
      <color rgb="FFFF0000"/>
      <name val="Calibri Light"/>
      <family val="2"/>
      <charset val="186"/>
      <scheme val="major"/>
    </font>
    <font>
      <sz val="10"/>
      <color rgb="FFFF0000"/>
      <name val="Calibri Light"/>
      <family val="2"/>
      <charset val="186"/>
      <scheme val="major"/>
    </font>
    <font>
      <sz val="10"/>
      <color theme="0"/>
      <name val="Calibri Light"/>
      <family val="1"/>
      <charset val="186"/>
      <scheme val="major"/>
    </font>
    <font>
      <sz val="10"/>
      <color rgb="FFFF0000"/>
      <name val="Arial"/>
      <family val="2"/>
      <charset val="186"/>
    </font>
    <font>
      <b/>
      <sz val="10"/>
      <name val="Arial"/>
      <family val="2"/>
      <charset val="186"/>
    </font>
    <font>
      <sz val="10"/>
      <color theme="1"/>
      <name val="Arial"/>
      <family val="2"/>
      <charset val="186"/>
    </font>
    <font>
      <strike/>
      <sz val="11"/>
      <color theme="0" tint="-0.14999847407452621"/>
      <name val="Times New Roman"/>
      <family val="1"/>
      <charset val="186"/>
    </font>
    <font>
      <sz val="10"/>
      <color rgb="FF000000"/>
      <name val="Arial"/>
      <family val="2"/>
      <charset val="186"/>
    </font>
    <font>
      <sz val="10"/>
      <name val="Times New Roman"/>
      <family val="1"/>
      <charset val="186"/>
    </font>
    <font>
      <i/>
      <sz val="11"/>
      <name val="Times New Roman"/>
      <family val="1"/>
      <charset val="186"/>
    </font>
    <font>
      <i/>
      <sz val="10"/>
      <name val="Arial"/>
      <family val="2"/>
      <charset val="186"/>
    </font>
    <font>
      <sz val="14"/>
      <color theme="1"/>
      <name val="Calibri Light"/>
      <family val="2"/>
      <charset val="186"/>
      <scheme val="major"/>
    </font>
    <font>
      <sz val="12"/>
      <name val="Arial"/>
      <family val="2"/>
      <charset val="186"/>
    </font>
    <font>
      <i/>
      <sz val="10"/>
      <color rgb="FF0000FF"/>
      <name val="Arial"/>
      <family val="2"/>
      <charset val="186"/>
    </font>
    <font>
      <sz val="10"/>
      <color theme="0" tint="-0.14999847407452621"/>
      <name val="Times New Roman"/>
      <family val="1"/>
      <charset val="186"/>
    </font>
    <font>
      <sz val="10"/>
      <name val="Times New Roman"/>
      <family val="1"/>
    </font>
    <font>
      <sz val="10"/>
      <name val="BaltHelvetica"/>
    </font>
    <font>
      <sz val="11"/>
      <color indexed="8"/>
      <name val="Calibri"/>
      <family val="2"/>
    </font>
    <font>
      <sz val="10"/>
      <color theme="1"/>
      <name val="Times New Roman"/>
      <family val="1"/>
      <charset val="186"/>
    </font>
    <font>
      <b/>
      <sz val="14"/>
      <name val="Arial"/>
      <family val="2"/>
      <charset val="186"/>
    </font>
    <font>
      <b/>
      <sz val="12"/>
      <name val="Arial"/>
      <family val="2"/>
      <charset val="186"/>
    </font>
    <font>
      <i/>
      <sz val="12"/>
      <color rgb="FF0000FF"/>
      <name val="Arial"/>
      <family val="2"/>
      <charset val="186"/>
    </font>
    <font>
      <sz val="11"/>
      <color theme="1"/>
      <name val="Times New Roman"/>
      <family val="1"/>
      <charset val="186"/>
    </font>
    <font>
      <sz val="11"/>
      <color rgb="FF000000"/>
      <name val="Times New Roman"/>
      <family val="1"/>
      <charset val="186"/>
    </font>
    <font>
      <b/>
      <sz val="11"/>
      <name val="Arial"/>
      <family val="2"/>
      <charset val="186"/>
    </font>
    <font>
      <sz val="11"/>
      <name val="Arial"/>
      <family val="2"/>
      <charset val="186"/>
    </font>
    <font>
      <i/>
      <sz val="11"/>
      <color rgb="FF0000FF"/>
      <name val="Arial"/>
      <family val="2"/>
      <charset val="186"/>
    </font>
    <font>
      <sz val="11"/>
      <color theme="1"/>
      <name val="Arial"/>
      <family val="2"/>
      <charset val="186"/>
    </font>
    <font>
      <sz val="10"/>
      <name val="Arial"/>
      <family val="2"/>
    </font>
    <font>
      <sz val="11"/>
      <name val="Times New Roman"/>
      <family val="1"/>
      <charset val="186"/>
    </font>
    <font>
      <sz val="12"/>
      <name val="Times New Roman"/>
      <family val="1"/>
      <charset val="186"/>
    </font>
    <font>
      <sz val="12"/>
      <color indexed="8"/>
      <name val="Times New Roman"/>
      <family val="1"/>
      <charset val="186"/>
    </font>
    <font>
      <sz val="11"/>
      <color indexed="8"/>
      <name val="Calibri"/>
      <family val="2"/>
      <charset val="186"/>
    </font>
    <font>
      <sz val="11"/>
      <color indexed="8"/>
      <name val="Times New Roman"/>
      <family val="1"/>
      <charset val="186"/>
    </font>
    <font>
      <sz val="8"/>
      <name val="Calibri"/>
      <family val="2"/>
      <charset val="186"/>
      <scheme val="minor"/>
    </font>
    <font>
      <i/>
      <sz val="10"/>
      <color theme="1"/>
      <name val="Arial"/>
      <family val="2"/>
      <charset val="186"/>
    </font>
    <font>
      <sz val="8"/>
      <name val="Calibri Light"/>
      <family val="2"/>
      <charset val="186"/>
      <scheme val="major"/>
    </font>
    <font>
      <sz val="11"/>
      <color theme="1"/>
      <name val="Calibri Light"/>
      <family val="2"/>
      <charset val="186"/>
      <scheme val="major"/>
    </font>
    <font>
      <sz val="10"/>
      <color theme="1"/>
      <name val="Calibri"/>
      <family val="2"/>
      <charset val="186"/>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FFFF"/>
        <bgColor rgb="FF000000"/>
      </patternFill>
    </fill>
    <fill>
      <patternFill patternType="solid">
        <fgColor indexed="9"/>
        <bgColor indexed="64"/>
      </patternFill>
    </fill>
    <fill>
      <patternFill patternType="solid">
        <fgColor rgb="FFFFFFFF"/>
        <bgColor indexed="64"/>
      </patternFill>
    </fill>
  </fills>
  <borders count="35">
    <border>
      <left/>
      <right/>
      <top/>
      <bottom/>
      <diagonal/>
    </border>
    <border>
      <left style="medium">
        <color auto="1"/>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medium">
        <color auto="1"/>
      </right>
      <top/>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medium">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indexed="64"/>
      </left>
      <right/>
      <top/>
      <bottom style="thin">
        <color auto="1"/>
      </bottom>
      <diagonal/>
    </border>
    <border>
      <left/>
      <right/>
      <top/>
      <bottom style="thin">
        <color indexed="64"/>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9" fillId="0" borderId="0"/>
    <xf numFmtId="0" fontId="30" fillId="0" borderId="0"/>
    <xf numFmtId="0" fontId="31" fillId="0" borderId="0"/>
    <xf numFmtId="0" fontId="9" fillId="0" borderId="0"/>
    <xf numFmtId="0" fontId="46" fillId="0" borderId="0"/>
    <xf numFmtId="0" fontId="1" fillId="0" borderId="0"/>
    <xf numFmtId="0" fontId="9" fillId="0" borderId="0"/>
  </cellStyleXfs>
  <cellXfs count="669">
    <xf numFmtId="0" fontId="0" fillId="0" borderId="0" xfId="0"/>
    <xf numFmtId="164" fontId="3" fillId="0" borderId="0" xfId="0" applyNumberFormat="1" applyFont="1" applyAlignment="1">
      <alignment vertical="center"/>
    </xf>
    <xf numFmtId="164" fontId="4" fillId="0" borderId="0" xfId="0" applyNumberFormat="1" applyFont="1" applyAlignment="1">
      <alignment vertical="center"/>
    </xf>
    <xf numFmtId="164" fontId="6" fillId="0" borderId="0" xfId="0" applyNumberFormat="1" applyFont="1" applyAlignment="1">
      <alignment horizontal="center" vertical="center" wrapText="1"/>
    </xf>
    <xf numFmtId="164" fontId="7" fillId="0" borderId="0" xfId="0" applyNumberFormat="1" applyFont="1" applyAlignment="1">
      <alignment vertical="center"/>
    </xf>
    <xf numFmtId="164" fontId="8" fillId="0" borderId="0" xfId="0" applyNumberFormat="1" applyFont="1" applyAlignment="1">
      <alignment vertical="center"/>
    </xf>
    <xf numFmtId="164" fontId="9" fillId="0" borderId="0" xfId="0" applyNumberFormat="1" applyFont="1" applyAlignment="1">
      <alignment vertical="center"/>
    </xf>
    <xf numFmtId="164" fontId="6" fillId="0" borderId="0" xfId="0" applyNumberFormat="1" applyFont="1" applyAlignment="1">
      <alignment horizontal="right" vertical="top" wrapText="1"/>
    </xf>
    <xf numFmtId="167" fontId="6" fillId="0" borderId="3" xfId="2"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64" fontId="10" fillId="3" borderId="3" xfId="0" applyNumberFormat="1" applyFont="1" applyFill="1" applyBorder="1" applyAlignment="1">
      <alignment vertical="center"/>
    </xf>
    <xf numFmtId="164" fontId="10" fillId="3" borderId="20" xfId="0" applyNumberFormat="1" applyFont="1" applyFill="1" applyBorder="1" applyAlignment="1">
      <alignment vertical="center"/>
    </xf>
    <xf numFmtId="3" fontId="10" fillId="3" borderId="20" xfId="0" applyNumberFormat="1" applyFont="1" applyFill="1" applyBorder="1" applyAlignment="1">
      <alignment horizontal="center" vertical="center"/>
    </xf>
    <xf numFmtId="3" fontId="10" fillId="3" borderId="3"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wrapText="1"/>
    </xf>
    <xf numFmtId="168" fontId="10" fillId="3" borderId="3" xfId="0" applyNumberFormat="1" applyFont="1" applyFill="1" applyBorder="1" applyAlignment="1">
      <alignment horizontal="center" vertical="center" wrapText="1"/>
    </xf>
    <xf numFmtId="164" fontId="10" fillId="3" borderId="3" xfId="0" applyNumberFormat="1" applyFont="1" applyFill="1" applyBorder="1" applyAlignment="1">
      <alignment horizontal="center" vertical="center" wrapText="1"/>
    </xf>
    <xf numFmtId="164" fontId="9" fillId="2" borderId="0" xfId="0" applyNumberFormat="1" applyFont="1" applyFill="1" applyAlignment="1">
      <alignment vertical="center"/>
    </xf>
    <xf numFmtId="165" fontId="6" fillId="4" borderId="3" xfId="0" applyNumberFormat="1" applyFont="1" applyFill="1" applyBorder="1" applyAlignment="1">
      <alignment horizontal="center" vertical="center"/>
    </xf>
    <xf numFmtId="164" fontId="6" fillId="4" borderId="3" xfId="0" applyNumberFormat="1" applyFont="1" applyFill="1" applyBorder="1" applyAlignment="1">
      <alignment vertical="center" wrapText="1"/>
    </xf>
    <xf numFmtId="164" fontId="6" fillId="4" borderId="3" xfId="1" applyNumberFormat="1" applyFont="1" applyFill="1" applyBorder="1" applyAlignment="1">
      <alignment horizontal="center" vertical="center" wrapText="1"/>
    </xf>
    <xf numFmtId="164" fontId="6" fillId="4" borderId="20" xfId="1" applyNumberFormat="1" applyFont="1" applyFill="1" applyBorder="1" applyAlignment="1">
      <alignment horizontal="center" vertical="center" wrapText="1"/>
    </xf>
    <xf numFmtId="3" fontId="6" fillId="4" borderId="20" xfId="1" applyNumberFormat="1" applyFont="1" applyFill="1" applyBorder="1" applyAlignment="1">
      <alignment horizontal="center" vertical="center"/>
    </xf>
    <xf numFmtId="3" fontId="6" fillId="4" borderId="3" xfId="1" applyNumberFormat="1" applyFont="1" applyFill="1" applyBorder="1" applyAlignment="1">
      <alignment horizontal="center" vertical="center"/>
    </xf>
    <xf numFmtId="49" fontId="6" fillId="4" borderId="3" xfId="0" applyNumberFormat="1" applyFont="1" applyFill="1" applyBorder="1" applyAlignment="1">
      <alignment horizontal="center" vertical="center" wrapText="1"/>
    </xf>
    <xf numFmtId="168" fontId="6" fillId="4" borderId="3"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4" fontId="11" fillId="2" borderId="3" xfId="2" applyNumberFormat="1" applyFont="1" applyFill="1" applyBorder="1" applyAlignment="1">
      <alignment vertical="center" wrapText="1"/>
    </xf>
    <xf numFmtId="164" fontId="11" fillId="2" borderId="3" xfId="2" applyNumberFormat="1" applyFont="1" applyFill="1" applyBorder="1" applyAlignment="1">
      <alignment horizontal="center" vertical="center" wrapText="1"/>
    </xf>
    <xf numFmtId="164" fontId="11" fillId="2" borderId="21" xfId="2" applyNumberFormat="1" applyFont="1" applyFill="1" applyBorder="1" applyAlignment="1">
      <alignment horizontal="center" vertical="center" wrapText="1"/>
    </xf>
    <xf numFmtId="3" fontId="11" fillId="2" borderId="20" xfId="2" applyNumberFormat="1" applyFont="1" applyFill="1" applyBorder="1" applyAlignment="1">
      <alignment horizontal="center" vertical="center"/>
    </xf>
    <xf numFmtId="3" fontId="11" fillId="2" borderId="3" xfId="2" applyNumberFormat="1" applyFont="1" applyFill="1" applyBorder="1" applyAlignment="1">
      <alignment horizontal="center" vertical="center"/>
    </xf>
    <xf numFmtId="3" fontId="11" fillId="2" borderId="22" xfId="1" applyNumberFormat="1" applyFont="1" applyFill="1" applyBorder="1" applyAlignment="1">
      <alignment horizontal="center" vertical="center"/>
    </xf>
    <xf numFmtId="3" fontId="11" fillId="0" borderId="3" xfId="2" applyNumberFormat="1" applyFont="1" applyBorder="1" applyAlignment="1">
      <alignment horizontal="center" vertical="center"/>
    </xf>
    <xf numFmtId="49" fontId="11" fillId="2" borderId="3" xfId="2" applyNumberFormat="1" applyFont="1" applyFill="1" applyBorder="1" applyAlignment="1">
      <alignment horizontal="center" vertical="center" wrapText="1"/>
    </xf>
    <xf numFmtId="166" fontId="6" fillId="2" borderId="3" xfId="2" applyNumberFormat="1" applyFont="1" applyFill="1" applyBorder="1" applyAlignment="1">
      <alignment horizontal="center" vertical="center" wrapText="1"/>
    </xf>
    <xf numFmtId="164" fontId="6" fillId="2" borderId="3" xfId="2" applyNumberFormat="1" applyFont="1" applyFill="1" applyBorder="1" applyAlignment="1">
      <alignment horizontal="center" vertical="center" wrapText="1"/>
    </xf>
    <xf numFmtId="164" fontId="6" fillId="2" borderId="7" xfId="2"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xf>
    <xf numFmtId="164" fontId="11" fillId="2" borderId="20" xfId="2" applyNumberFormat="1" applyFont="1" applyFill="1" applyBorder="1" applyAlignment="1">
      <alignment horizontal="center" vertical="center" wrapText="1"/>
    </xf>
    <xf numFmtId="49" fontId="11" fillId="2" borderId="7" xfId="2" applyNumberFormat="1" applyFont="1" applyFill="1" applyBorder="1" applyAlignment="1">
      <alignment horizontal="center" vertical="center" wrapText="1"/>
    </xf>
    <xf numFmtId="164" fontId="11" fillId="2" borderId="7" xfId="0" applyNumberFormat="1" applyFont="1" applyFill="1" applyBorder="1" applyAlignment="1">
      <alignment horizontal="center" vertical="center" wrapText="1"/>
    </xf>
    <xf numFmtId="164" fontId="11" fillId="2" borderId="7" xfId="2" applyNumberFormat="1" applyFont="1" applyFill="1" applyBorder="1" applyAlignment="1">
      <alignment horizontal="center" vertical="center" wrapText="1"/>
    </xf>
    <xf numFmtId="164" fontId="8" fillId="0" borderId="0" xfId="0" applyNumberFormat="1" applyFont="1"/>
    <xf numFmtId="164" fontId="9" fillId="0" borderId="0" xfId="0" applyNumberFormat="1" applyFont="1"/>
    <xf numFmtId="164" fontId="6" fillId="2" borderId="3" xfId="2" applyNumberFormat="1" applyFont="1" applyFill="1" applyBorder="1" applyAlignment="1">
      <alignment vertical="center" wrapText="1"/>
    </xf>
    <xf numFmtId="3" fontId="6" fillId="2" borderId="20" xfId="2" applyNumberFormat="1" applyFont="1" applyFill="1" applyBorder="1" applyAlignment="1">
      <alignment horizontal="center" vertical="center"/>
    </xf>
    <xf numFmtId="3" fontId="6" fillId="2" borderId="3" xfId="2" applyNumberFormat="1" applyFont="1" applyFill="1" applyBorder="1" applyAlignment="1">
      <alignment horizontal="center" vertical="center"/>
    </xf>
    <xf numFmtId="49" fontId="6" fillId="2" borderId="3" xfId="2" applyNumberFormat="1" applyFont="1" applyFill="1" applyBorder="1" applyAlignment="1">
      <alignment horizontal="center" vertical="center" wrapText="1"/>
    </xf>
    <xf numFmtId="165" fontId="11" fillId="2" borderId="7" xfId="0" applyNumberFormat="1" applyFont="1" applyFill="1" applyBorder="1" applyAlignment="1">
      <alignment horizontal="center" vertical="center"/>
    </xf>
    <xf numFmtId="164" fontId="6" fillId="0" borderId="20" xfId="2" applyNumberFormat="1" applyFont="1" applyBorder="1" applyAlignment="1">
      <alignment horizontal="center" vertical="center" wrapText="1"/>
    </xf>
    <xf numFmtId="164" fontId="8" fillId="0" borderId="0" xfId="2" applyNumberFormat="1" applyFont="1"/>
    <xf numFmtId="164" fontId="9" fillId="0" borderId="0" xfId="2" applyNumberFormat="1"/>
    <xf numFmtId="165" fontId="6" fillId="0" borderId="0" xfId="0" applyNumberFormat="1" applyFont="1" applyAlignment="1">
      <alignment horizontal="center" vertical="center"/>
    </xf>
    <xf numFmtId="164" fontId="6" fillId="0" borderId="0" xfId="0" applyNumberFormat="1" applyFont="1" applyAlignment="1">
      <alignment vertical="center" wrapText="1"/>
    </xf>
    <xf numFmtId="164" fontId="6" fillId="0" borderId="0" xfId="0" applyNumberFormat="1" applyFont="1" applyAlignment="1">
      <alignment vertical="center"/>
    </xf>
    <xf numFmtId="167" fontId="6" fillId="0" borderId="0" xfId="0" applyNumberFormat="1" applyFont="1" applyAlignment="1">
      <alignment horizontal="center" vertical="center"/>
    </xf>
    <xf numFmtId="167" fontId="6" fillId="0" borderId="0" xfId="2" applyNumberFormat="1" applyFont="1" applyAlignment="1">
      <alignment horizontal="center" vertical="center"/>
    </xf>
    <xf numFmtId="49" fontId="6" fillId="2" borderId="0" xfId="0" applyNumberFormat="1" applyFont="1" applyFill="1" applyAlignment="1">
      <alignment horizontal="center" vertical="center" wrapText="1"/>
    </xf>
    <xf numFmtId="168"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9" fillId="0" borderId="0" xfId="0" applyNumberFormat="1" applyFont="1" applyAlignment="1">
      <alignment horizontal="center" vertical="center"/>
    </xf>
    <xf numFmtId="164" fontId="9" fillId="0" borderId="0" xfId="0" applyNumberFormat="1" applyFont="1" applyAlignment="1">
      <alignment vertical="center" wrapText="1"/>
    </xf>
    <xf numFmtId="167" fontId="9" fillId="0" borderId="0" xfId="0" applyNumberFormat="1" applyFont="1" applyAlignment="1">
      <alignment horizontal="center" vertical="center"/>
    </xf>
    <xf numFmtId="167" fontId="9" fillId="0" borderId="0" xfId="2" applyNumberFormat="1" applyAlignment="1">
      <alignment horizontal="center" vertical="center"/>
    </xf>
    <xf numFmtId="49" fontId="9" fillId="2" borderId="0" xfId="0" applyNumberFormat="1" applyFont="1" applyFill="1" applyAlignment="1">
      <alignment horizontal="center" vertical="center" wrapText="1"/>
    </xf>
    <xf numFmtId="168" fontId="9" fillId="2" borderId="0" xfId="0" applyNumberFormat="1" applyFont="1" applyFill="1" applyAlignment="1">
      <alignment horizontal="center" vertical="center" wrapText="1"/>
    </xf>
    <xf numFmtId="164" fontId="9" fillId="2" borderId="0" xfId="0" applyNumberFormat="1" applyFont="1" applyFill="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164" fontId="16" fillId="0" borderId="0" xfId="0" applyNumberFormat="1" applyFont="1" applyAlignment="1">
      <alignment vertical="center"/>
    </xf>
    <xf numFmtId="164" fontId="9" fillId="0" borderId="0" xfId="0" applyNumberFormat="1" applyFont="1" applyAlignment="1">
      <alignment horizontal="center" vertical="center" wrapText="1"/>
    </xf>
    <xf numFmtId="164" fontId="9" fillId="0" borderId="0" xfId="0" applyNumberFormat="1" applyFont="1" applyAlignment="1">
      <alignment horizontal="right" vertical="top" wrapText="1"/>
    </xf>
    <xf numFmtId="167" fontId="9" fillId="0" borderId="3" xfId="2" applyNumberFormat="1" applyBorder="1" applyAlignment="1">
      <alignment horizontal="center" vertical="center" wrapText="1"/>
    </xf>
    <xf numFmtId="167" fontId="9" fillId="0" borderId="3" xfId="0" applyNumberFormat="1" applyFont="1" applyBorder="1" applyAlignment="1">
      <alignment horizontal="center" vertical="center" wrapText="1"/>
    </xf>
    <xf numFmtId="164" fontId="18" fillId="3" borderId="20" xfId="0" applyNumberFormat="1" applyFont="1" applyFill="1" applyBorder="1" applyAlignment="1">
      <alignment horizontal="center" vertical="center" wrapText="1"/>
    </xf>
    <xf numFmtId="164" fontId="18" fillId="3" borderId="3" xfId="0" applyNumberFormat="1" applyFont="1" applyFill="1" applyBorder="1" applyAlignment="1">
      <alignment vertical="center"/>
    </xf>
    <xf numFmtId="164" fontId="18" fillId="3" borderId="20" xfId="0" applyNumberFormat="1" applyFont="1" applyFill="1" applyBorder="1" applyAlignment="1">
      <alignment vertical="center"/>
    </xf>
    <xf numFmtId="3" fontId="18" fillId="3" borderId="20" xfId="0" applyNumberFormat="1" applyFont="1" applyFill="1" applyBorder="1" applyAlignment="1">
      <alignment horizontal="center" vertical="center"/>
    </xf>
    <xf numFmtId="3" fontId="18" fillId="3" borderId="3" xfId="0" applyNumberFormat="1" applyFont="1" applyFill="1" applyBorder="1" applyAlignment="1">
      <alignment horizontal="center" vertical="center"/>
    </xf>
    <xf numFmtId="49" fontId="18" fillId="3" borderId="3" xfId="0" applyNumberFormat="1" applyFont="1" applyFill="1" applyBorder="1" applyAlignment="1">
      <alignment horizontal="center" vertical="center" wrapText="1"/>
    </xf>
    <xf numFmtId="168" fontId="18" fillId="3" borderId="3" xfId="0" applyNumberFormat="1" applyFont="1" applyFill="1" applyBorder="1" applyAlignment="1">
      <alignment horizontal="center" vertical="center" wrapText="1"/>
    </xf>
    <xf numFmtId="164" fontId="18" fillId="3" borderId="3" xfId="0" applyNumberFormat="1" applyFont="1" applyFill="1" applyBorder="1" applyAlignment="1">
      <alignment horizontal="center" vertical="center" wrapText="1"/>
    </xf>
    <xf numFmtId="165" fontId="9" fillId="4" borderId="3" xfId="0" applyNumberFormat="1" applyFont="1" applyFill="1" applyBorder="1" applyAlignment="1">
      <alignment horizontal="center" vertical="center"/>
    </xf>
    <xf numFmtId="164" fontId="9" fillId="4" borderId="3" xfId="0" applyNumberFormat="1" applyFont="1" applyFill="1" applyBorder="1" applyAlignment="1">
      <alignment horizontal="left" vertical="center" wrapText="1"/>
    </xf>
    <xf numFmtId="164" fontId="9" fillId="4" borderId="3" xfId="1" applyNumberFormat="1" applyFont="1" applyFill="1" applyBorder="1" applyAlignment="1">
      <alignment horizontal="center" vertical="center" wrapText="1"/>
    </xf>
    <xf numFmtId="164" fontId="9" fillId="4" borderId="20" xfId="1" applyNumberFormat="1" applyFont="1" applyFill="1" applyBorder="1" applyAlignment="1">
      <alignment horizontal="center" vertical="center" wrapText="1"/>
    </xf>
    <xf numFmtId="3" fontId="9" fillId="4" borderId="20" xfId="1" applyNumberFormat="1" applyFont="1" applyFill="1" applyBorder="1" applyAlignment="1">
      <alignment horizontal="center" vertical="center"/>
    </xf>
    <xf numFmtId="3" fontId="9" fillId="4" borderId="3" xfId="1" applyNumberFormat="1" applyFont="1" applyFill="1" applyBorder="1" applyAlignment="1">
      <alignment horizontal="center" vertical="center"/>
    </xf>
    <xf numFmtId="49" fontId="9" fillId="4" borderId="3" xfId="0" applyNumberFormat="1" applyFont="1" applyFill="1" applyBorder="1" applyAlignment="1">
      <alignment horizontal="center" vertical="center" wrapText="1"/>
    </xf>
    <xf numFmtId="168" fontId="9" fillId="4" borderId="3" xfId="0" applyNumberFormat="1" applyFont="1" applyFill="1" applyBorder="1" applyAlignment="1">
      <alignment horizontal="center" vertical="center" wrapText="1"/>
    </xf>
    <xf numFmtId="164" fontId="9" fillId="4" borderId="3" xfId="0" applyNumberFormat="1" applyFont="1" applyFill="1" applyBorder="1" applyAlignment="1">
      <alignment horizontal="center" vertical="center" wrapText="1"/>
    </xf>
    <xf numFmtId="165" fontId="9" fillId="2" borderId="3" xfId="0" applyNumberFormat="1" applyFont="1" applyFill="1" applyBorder="1" applyAlignment="1">
      <alignment horizontal="center" vertical="center"/>
    </xf>
    <xf numFmtId="164" fontId="19" fillId="2" borderId="3" xfId="2" applyNumberFormat="1" applyFont="1" applyFill="1" applyBorder="1" applyAlignment="1">
      <alignment vertical="center" wrapText="1"/>
    </xf>
    <xf numFmtId="164" fontId="19" fillId="2" borderId="3" xfId="2" applyNumberFormat="1" applyFont="1" applyFill="1" applyBorder="1" applyAlignment="1">
      <alignment horizontal="center" vertical="center" wrapText="1"/>
    </xf>
    <xf numFmtId="164" fontId="9" fillId="2" borderId="3" xfId="2" applyNumberFormat="1" applyFill="1" applyBorder="1" applyAlignment="1">
      <alignment horizontal="center" vertical="center" wrapText="1"/>
    </xf>
    <xf numFmtId="164" fontId="9" fillId="2" borderId="20" xfId="2" applyNumberFormat="1" applyFill="1" applyBorder="1" applyAlignment="1">
      <alignment horizontal="center" vertical="center" wrapText="1"/>
    </xf>
    <xf numFmtId="3" fontId="19" fillId="2" borderId="22" xfId="1" applyNumberFormat="1" applyFont="1" applyFill="1" applyBorder="1" applyAlignment="1">
      <alignment horizontal="center" vertical="center"/>
    </xf>
    <xf numFmtId="3" fontId="19" fillId="2" borderId="3" xfId="2" applyNumberFormat="1" applyFont="1" applyFill="1" applyBorder="1" applyAlignment="1">
      <alignment horizontal="center" vertical="center"/>
    </xf>
    <xf numFmtId="49" fontId="19" fillId="2" borderId="3" xfId="2" applyNumberFormat="1" applyFont="1" applyFill="1" applyBorder="1" applyAlignment="1">
      <alignment horizontal="center" vertical="center" wrapText="1"/>
    </xf>
    <xf numFmtId="166" fontId="9" fillId="2" borderId="3" xfId="2" applyNumberFormat="1" applyFill="1" applyBorder="1" applyAlignment="1">
      <alignment horizontal="center" vertical="center" wrapText="1"/>
    </xf>
    <xf numFmtId="164" fontId="9" fillId="2" borderId="7" xfId="2" applyNumberFormat="1" applyFill="1" applyBorder="1" applyAlignment="1">
      <alignment horizontal="center" vertical="center" wrapText="1"/>
    </xf>
    <xf numFmtId="164" fontId="19" fillId="0" borderId="20" xfId="2" applyNumberFormat="1" applyFont="1" applyBorder="1" applyAlignment="1">
      <alignment horizontal="center" vertical="center" wrapText="1"/>
    </xf>
    <xf numFmtId="3" fontId="19" fillId="2" borderId="20" xfId="2" applyNumberFormat="1" applyFont="1" applyFill="1" applyBorder="1" applyAlignment="1">
      <alignment horizontal="center" vertical="center"/>
    </xf>
    <xf numFmtId="166" fontId="9" fillId="4" borderId="3" xfId="0" applyNumberFormat="1" applyFont="1" applyFill="1" applyBorder="1" applyAlignment="1">
      <alignment horizontal="center" vertical="center"/>
    </xf>
    <xf numFmtId="3" fontId="9" fillId="4" borderId="22" xfId="1" applyNumberFormat="1" applyFont="1" applyFill="1" applyBorder="1" applyAlignment="1">
      <alignment horizontal="center" vertical="center"/>
    </xf>
    <xf numFmtId="164" fontId="19" fillId="2" borderId="3" xfId="2" applyNumberFormat="1" applyFont="1" applyFill="1" applyBorder="1" applyAlignment="1">
      <alignment vertical="top" wrapText="1"/>
    </xf>
    <xf numFmtId="164" fontId="19" fillId="2" borderId="20" xfId="2" applyNumberFormat="1" applyFont="1" applyFill="1" applyBorder="1" applyAlignment="1">
      <alignment horizontal="center" vertical="center" wrapText="1"/>
    </xf>
    <xf numFmtId="164" fontId="19" fillId="2" borderId="7" xfId="2" applyNumberFormat="1" applyFont="1" applyFill="1" applyBorder="1" applyAlignment="1">
      <alignment horizontal="center" vertical="center"/>
    </xf>
    <xf numFmtId="165" fontId="19" fillId="2" borderId="3" xfId="0" applyNumberFormat="1" applyFont="1" applyFill="1" applyBorder="1" applyAlignment="1">
      <alignment horizontal="center" vertical="center"/>
    </xf>
    <xf numFmtId="164" fontId="19" fillId="2" borderId="3" xfId="0" applyNumberFormat="1" applyFont="1" applyFill="1" applyBorder="1" applyAlignment="1">
      <alignment horizontal="center" vertical="center" wrapText="1"/>
    </xf>
    <xf numFmtId="166" fontId="9" fillId="0" borderId="0" xfId="0" applyNumberFormat="1" applyFont="1" applyAlignment="1">
      <alignment horizontal="center" vertical="center"/>
    </xf>
    <xf numFmtId="0" fontId="12" fillId="0" borderId="0" xfId="0" applyFont="1"/>
    <xf numFmtId="0" fontId="19" fillId="0" borderId="3" xfId="0" applyFont="1" applyBorder="1" applyAlignment="1">
      <alignment horizontal="left" vertical="center" wrapText="1"/>
    </xf>
    <xf numFmtId="164" fontId="19" fillId="0" borderId="3" xfId="2" applyNumberFormat="1" applyFont="1" applyBorder="1" applyAlignment="1">
      <alignment horizontal="center" vertical="center" wrapText="1"/>
    </xf>
    <xf numFmtId="49" fontId="19" fillId="2" borderId="7" xfId="2" applyNumberFormat="1" applyFont="1" applyFill="1" applyBorder="1" applyAlignment="1">
      <alignment horizontal="center" vertical="center" wrapText="1"/>
    </xf>
    <xf numFmtId="3" fontId="9" fillId="2" borderId="20" xfId="2" applyNumberFormat="1" applyFill="1" applyBorder="1" applyAlignment="1">
      <alignment horizontal="center" vertical="center"/>
    </xf>
    <xf numFmtId="49" fontId="9" fillId="2" borderId="3" xfId="2" applyNumberFormat="1" applyFill="1" applyBorder="1" applyAlignment="1">
      <alignment horizontal="left" vertical="center" wrapText="1"/>
    </xf>
    <xf numFmtId="165" fontId="19" fillId="2" borderId="7" xfId="0" applyNumberFormat="1" applyFont="1" applyFill="1" applyBorder="1" applyAlignment="1">
      <alignment horizontal="center" vertical="center"/>
    </xf>
    <xf numFmtId="49" fontId="19" fillId="2" borderId="7" xfId="2" applyNumberFormat="1" applyFont="1" applyFill="1" applyBorder="1" applyAlignment="1">
      <alignment horizontal="left" vertical="center" wrapText="1"/>
    </xf>
    <xf numFmtId="164" fontId="19" fillId="2" borderId="7" xfId="0" applyNumberFormat="1" applyFont="1" applyFill="1" applyBorder="1" applyAlignment="1">
      <alignment horizontal="center" vertical="center" wrapText="1"/>
    </xf>
    <xf numFmtId="49" fontId="9" fillId="4" borderId="3" xfId="0" applyNumberFormat="1" applyFont="1" applyFill="1" applyBorder="1" applyAlignment="1">
      <alignment horizontal="left" vertical="center" wrapText="1"/>
    </xf>
    <xf numFmtId="49" fontId="19" fillId="2" borderId="3" xfId="2" applyNumberFormat="1" applyFont="1" applyFill="1" applyBorder="1" applyAlignment="1">
      <alignment horizontal="left" vertical="center" wrapText="1"/>
    </xf>
    <xf numFmtId="164" fontId="19" fillId="2" borderId="3" xfId="2" applyNumberFormat="1" applyFont="1" applyFill="1" applyBorder="1" applyAlignment="1">
      <alignment horizontal="left" vertical="center" wrapText="1"/>
    </xf>
    <xf numFmtId="49" fontId="19" fillId="0" borderId="7" xfId="2" applyNumberFormat="1" applyFont="1" applyBorder="1" applyAlignment="1">
      <alignment horizontal="center" vertical="center" wrapText="1"/>
    </xf>
    <xf numFmtId="164" fontId="19" fillId="2" borderId="7" xfId="2" applyNumberFormat="1" applyFont="1" applyFill="1" applyBorder="1" applyAlignment="1">
      <alignment horizontal="center" vertical="center" wrapText="1"/>
    </xf>
    <xf numFmtId="164" fontId="9" fillId="2" borderId="3" xfId="2" applyNumberFormat="1" applyFill="1" applyBorder="1" applyAlignment="1">
      <alignment horizontal="left" vertical="center" wrapText="1"/>
    </xf>
    <xf numFmtId="164" fontId="9" fillId="0" borderId="3" xfId="2" applyNumberFormat="1" applyBorder="1" applyAlignment="1">
      <alignment horizontal="left" vertical="center" wrapText="1"/>
    </xf>
    <xf numFmtId="0" fontId="21" fillId="0" borderId="3" xfId="0" applyFont="1" applyBorder="1" applyAlignment="1">
      <alignment horizontal="left" vertical="center" wrapText="1"/>
    </xf>
    <xf numFmtId="3" fontId="19" fillId="2" borderId="3" xfId="2" applyNumberFormat="1" applyFont="1" applyFill="1" applyBorder="1" applyAlignment="1">
      <alignment horizontal="center" vertical="center" wrapText="1"/>
    </xf>
    <xf numFmtId="0" fontId="9" fillId="0" borderId="3" xfId="0" applyFont="1" applyBorder="1" applyAlignment="1">
      <alignment horizontal="left" vertical="center" wrapText="1"/>
    </xf>
    <xf numFmtId="164" fontId="19" fillId="0" borderId="3" xfId="0" applyNumberFormat="1" applyFont="1" applyBorder="1" applyAlignment="1">
      <alignment horizontal="center" vertical="center" wrapText="1"/>
    </xf>
    <xf numFmtId="164" fontId="19" fillId="0" borderId="7" xfId="2" applyNumberFormat="1" applyFont="1" applyBorder="1" applyAlignment="1">
      <alignment horizontal="center" vertical="center" wrapText="1"/>
    </xf>
    <xf numFmtId="165" fontId="9" fillId="4" borderId="18" xfId="0" applyNumberFormat="1" applyFont="1" applyFill="1" applyBorder="1" applyAlignment="1">
      <alignment horizontal="center" vertical="center"/>
    </xf>
    <xf numFmtId="164" fontId="9" fillId="4" borderId="18" xfId="0" applyNumberFormat="1" applyFont="1" applyFill="1" applyBorder="1" applyAlignment="1">
      <alignment horizontal="left" vertical="center" wrapText="1"/>
    </xf>
    <xf numFmtId="164" fontId="9" fillId="4" borderId="18" xfId="1" applyNumberFormat="1" applyFont="1" applyFill="1" applyBorder="1" applyAlignment="1">
      <alignment horizontal="center" vertical="center" wrapText="1"/>
    </xf>
    <xf numFmtId="164" fontId="9" fillId="4" borderId="25" xfId="1" applyNumberFormat="1" applyFont="1" applyFill="1" applyBorder="1" applyAlignment="1">
      <alignment horizontal="center" vertical="center" wrapText="1"/>
    </xf>
    <xf numFmtId="3" fontId="9" fillId="4" borderId="25" xfId="1" applyNumberFormat="1" applyFont="1" applyFill="1" applyBorder="1" applyAlignment="1">
      <alignment horizontal="center" vertical="center"/>
    </xf>
    <xf numFmtId="3" fontId="9" fillId="4" borderId="18" xfId="1" applyNumberFormat="1" applyFont="1" applyFill="1" applyBorder="1" applyAlignment="1">
      <alignment horizontal="center" vertical="center"/>
    </xf>
    <xf numFmtId="49" fontId="9" fillId="4" borderId="18" xfId="0" applyNumberFormat="1" applyFont="1" applyFill="1" applyBorder="1" applyAlignment="1">
      <alignment horizontal="center" vertical="center" wrapText="1"/>
    </xf>
    <xf numFmtId="168" fontId="9" fillId="4" borderId="18" xfId="0" applyNumberFormat="1" applyFont="1" applyFill="1" applyBorder="1" applyAlignment="1">
      <alignment horizontal="center" vertical="center" wrapText="1"/>
    </xf>
    <xf numFmtId="164" fontId="9" fillId="4" borderId="18" xfId="0" applyNumberFormat="1" applyFont="1" applyFill="1" applyBorder="1" applyAlignment="1">
      <alignment horizontal="center" vertical="center" wrapText="1"/>
    </xf>
    <xf numFmtId="165" fontId="9" fillId="0" borderId="3" xfId="0" applyNumberFormat="1" applyFont="1" applyBorder="1" applyAlignment="1">
      <alignment horizontal="center" vertical="center" textRotation="90" wrapText="1"/>
    </xf>
    <xf numFmtId="164" fontId="27" fillId="0" borderId="3" xfId="0" applyNumberFormat="1" applyFont="1" applyBorder="1" applyAlignment="1">
      <alignment horizontal="center" vertical="center" wrapText="1"/>
    </xf>
    <xf numFmtId="167" fontId="18"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49" fontId="18" fillId="2" borderId="3" xfId="0" applyNumberFormat="1" applyFont="1" applyFill="1" applyBorder="1" applyAlignment="1">
      <alignment horizontal="center" vertical="center" wrapText="1"/>
    </xf>
    <xf numFmtId="168" fontId="18" fillId="0" borderId="3" xfId="0" applyNumberFormat="1" applyFont="1" applyBorder="1" applyAlignment="1">
      <alignment horizontal="center" vertical="center" wrapText="1"/>
    </xf>
    <xf numFmtId="164" fontId="18" fillId="0" borderId="3" xfId="0" applyNumberFormat="1" applyFont="1" applyBorder="1" applyAlignment="1">
      <alignment horizontal="center" vertical="center" wrapText="1"/>
    </xf>
    <xf numFmtId="164" fontId="18" fillId="0" borderId="3" xfId="2" applyNumberFormat="1" applyFont="1" applyBorder="1" applyAlignment="1">
      <alignment horizontal="center" vertical="center" wrapText="1"/>
    </xf>
    <xf numFmtId="164" fontId="24" fillId="0" borderId="0" xfId="2" applyNumberFormat="1" applyFont="1"/>
    <xf numFmtId="0" fontId="28" fillId="0" borderId="0" xfId="0" applyFont="1" applyAlignment="1">
      <alignment vertical="center" wrapText="1"/>
    </xf>
    <xf numFmtId="165" fontId="9" fillId="0" borderId="3" xfId="0" applyNumberFormat="1" applyFont="1" applyBorder="1" applyAlignment="1">
      <alignment horizontal="center" vertical="center" wrapText="1"/>
    </xf>
    <xf numFmtId="167" fontId="18" fillId="0" borderId="20" xfId="0" applyNumberFormat="1" applyFont="1" applyBorder="1" applyAlignment="1">
      <alignment horizontal="center" vertical="center" wrapText="1"/>
    </xf>
    <xf numFmtId="164" fontId="18" fillId="3" borderId="3" xfId="0" applyNumberFormat="1" applyFont="1" applyFill="1" applyBorder="1" applyAlignment="1">
      <alignment vertical="center" wrapText="1"/>
    </xf>
    <xf numFmtId="164" fontId="18" fillId="3" borderId="20" xfId="0" applyNumberFormat="1" applyFont="1" applyFill="1" applyBorder="1" applyAlignment="1">
      <alignment vertical="center" wrapText="1"/>
    </xf>
    <xf numFmtId="3" fontId="18" fillId="3" borderId="20" xfId="0" applyNumberFormat="1" applyFont="1" applyFill="1" applyBorder="1" applyAlignment="1">
      <alignment horizontal="center" vertical="center" wrapText="1"/>
    </xf>
    <xf numFmtId="3" fontId="18" fillId="3" borderId="3" xfId="0" applyNumberFormat="1" applyFont="1" applyFill="1" applyBorder="1" applyAlignment="1">
      <alignment horizontal="center" vertical="center" wrapText="1"/>
    </xf>
    <xf numFmtId="166" fontId="9" fillId="4" borderId="3" xfId="0" applyNumberFormat="1" applyFont="1" applyFill="1" applyBorder="1" applyAlignment="1">
      <alignment horizontal="center" vertical="center" wrapText="1"/>
    </xf>
    <xf numFmtId="3" fontId="9" fillId="4" borderId="20" xfId="1" applyNumberFormat="1" applyFont="1" applyFill="1" applyBorder="1" applyAlignment="1">
      <alignment horizontal="center" vertical="center" wrapText="1"/>
    </xf>
    <xf numFmtId="3" fontId="9" fillId="4" borderId="3" xfId="1" applyNumberFormat="1" applyFont="1" applyFill="1" applyBorder="1" applyAlignment="1">
      <alignment horizontal="center" vertical="center" wrapText="1"/>
    </xf>
    <xf numFmtId="165" fontId="9" fillId="2" borderId="13" xfId="0" applyNumberFormat="1" applyFont="1" applyFill="1" applyBorder="1" applyAlignment="1">
      <alignment horizontal="center" vertical="center" wrapText="1"/>
    </xf>
    <xf numFmtId="3" fontId="19" fillId="2" borderId="20" xfId="2" applyNumberFormat="1" applyFont="1" applyFill="1" applyBorder="1" applyAlignment="1">
      <alignment horizontal="center" vertical="center" wrapText="1"/>
    </xf>
    <xf numFmtId="164" fontId="9" fillId="0" borderId="0" xfId="0" applyNumberFormat="1" applyFont="1" applyAlignment="1">
      <alignment wrapText="1"/>
    </xf>
    <xf numFmtId="0" fontId="19" fillId="0" borderId="3" xfId="0" applyFont="1" applyBorder="1" applyAlignment="1">
      <alignment horizontal="left" vertical="center"/>
    </xf>
    <xf numFmtId="164" fontId="19" fillId="0" borderId="3" xfId="2" applyNumberFormat="1" applyFont="1" applyBorder="1" applyAlignment="1">
      <alignment vertical="center" wrapText="1"/>
    </xf>
    <xf numFmtId="165" fontId="19" fillId="2" borderId="8" xfId="0" applyNumberFormat="1" applyFont="1" applyFill="1" applyBorder="1" applyAlignment="1">
      <alignment horizontal="center" vertical="center" wrapText="1"/>
    </xf>
    <xf numFmtId="165" fontId="9" fillId="4" borderId="13" xfId="0" applyNumberFormat="1" applyFont="1" applyFill="1" applyBorder="1" applyAlignment="1">
      <alignment horizontal="center" vertical="center" wrapText="1"/>
    </xf>
    <xf numFmtId="169" fontId="21" fillId="0" borderId="20" xfId="0" applyNumberFormat="1" applyFont="1" applyBorder="1" applyAlignment="1">
      <alignment horizontal="center" vertical="center" wrapText="1"/>
    </xf>
    <xf numFmtId="3" fontId="19" fillId="0" borderId="20" xfId="2" applyNumberFormat="1" applyFont="1" applyBorder="1" applyAlignment="1">
      <alignment horizontal="center" vertical="center" wrapText="1"/>
    </xf>
    <xf numFmtId="3" fontId="19" fillId="0" borderId="3" xfId="2" applyNumberFormat="1" applyFont="1" applyBorder="1" applyAlignment="1">
      <alignment horizontal="center" vertical="center" wrapText="1"/>
    </xf>
    <xf numFmtId="164" fontId="19" fillId="0" borderId="7" xfId="0" applyNumberFormat="1" applyFont="1" applyBorder="1" applyAlignment="1">
      <alignment horizontal="center" vertical="center" wrapText="1"/>
    </xf>
    <xf numFmtId="164" fontId="19" fillId="0" borderId="7" xfId="2" applyNumberFormat="1" applyFont="1" applyBorder="1" applyAlignment="1">
      <alignment horizontal="center" vertical="center"/>
    </xf>
    <xf numFmtId="49" fontId="21" fillId="5" borderId="7" xfId="0" applyNumberFormat="1" applyFont="1" applyFill="1" applyBorder="1" applyAlignment="1">
      <alignment horizontal="center" vertical="center" wrapText="1"/>
    </xf>
    <xf numFmtId="164" fontId="21" fillId="5" borderId="20" xfId="0" applyNumberFormat="1" applyFont="1" applyFill="1" applyBorder="1" applyAlignment="1">
      <alignment horizontal="center" vertical="center" wrapText="1"/>
    </xf>
    <xf numFmtId="0" fontId="19" fillId="0" borderId="0" xfId="0" applyFont="1" applyAlignment="1">
      <alignment horizontal="left" vertical="center" wrapText="1"/>
    </xf>
    <xf numFmtId="0" fontId="21" fillId="0" borderId="18" xfId="0" applyFont="1" applyBorder="1" applyAlignment="1">
      <alignment horizontal="left" vertical="center" wrapText="1"/>
    </xf>
    <xf numFmtId="0" fontId="21" fillId="0" borderId="15" xfId="0" applyFont="1" applyBorder="1" applyAlignment="1">
      <alignment horizontal="left"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left" vertical="center"/>
    </xf>
    <xf numFmtId="0" fontId="9" fillId="6" borderId="3" xfId="3" applyFont="1" applyFill="1" applyBorder="1" applyAlignment="1">
      <alignment horizontal="left" vertical="center" wrapText="1"/>
    </xf>
    <xf numFmtId="3" fontId="29" fillId="2" borderId="7" xfId="0" applyNumberFormat="1" applyFont="1" applyFill="1" applyBorder="1"/>
    <xf numFmtId="49" fontId="19" fillId="0" borderId="7" xfId="2" applyNumberFormat="1" applyFont="1" applyBorder="1" applyAlignment="1">
      <alignment horizontal="left" vertical="center" wrapText="1"/>
    </xf>
    <xf numFmtId="164" fontId="9" fillId="2" borderId="3" xfId="2" applyNumberFormat="1" applyFill="1" applyBorder="1" applyAlignment="1">
      <alignment vertical="center" wrapText="1"/>
    </xf>
    <xf numFmtId="43" fontId="19" fillId="0" borderId="20" xfId="1" applyFont="1" applyBorder="1" applyAlignment="1">
      <alignment horizontal="center" vertical="center" wrapText="1"/>
    </xf>
    <xf numFmtId="164" fontId="9" fillId="0" borderId="3" xfId="2" applyNumberFormat="1" applyBorder="1" applyAlignment="1">
      <alignment vertical="center" wrapText="1"/>
    </xf>
    <xf numFmtId="165" fontId="19" fillId="0" borderId="8" xfId="0" applyNumberFormat="1" applyFont="1" applyBorder="1" applyAlignment="1">
      <alignment horizontal="center" vertical="center" wrapText="1"/>
    </xf>
    <xf numFmtId="3" fontId="19" fillId="2" borderId="22" xfId="1" applyNumberFormat="1" applyFont="1" applyFill="1" applyBorder="1" applyAlignment="1">
      <alignment horizontal="center" vertical="center" wrapText="1"/>
    </xf>
    <xf numFmtId="0" fontId="19" fillId="0" borderId="3" xfId="0" applyFont="1" applyBorder="1" applyAlignment="1">
      <alignment vertical="center" wrapText="1"/>
    </xf>
    <xf numFmtId="0" fontId="32" fillId="0" borderId="3" xfId="0" applyFont="1" applyBorder="1" applyAlignment="1">
      <alignment horizontal="left" vertical="center" wrapText="1"/>
    </xf>
    <xf numFmtId="49" fontId="19" fillId="2" borderId="15" xfId="2" applyNumberFormat="1" applyFont="1" applyFill="1" applyBorder="1" applyAlignment="1">
      <alignment horizontal="center" vertical="center" wrapText="1"/>
    </xf>
    <xf numFmtId="164" fontId="19" fillId="2" borderId="15" xfId="0" applyNumberFormat="1" applyFont="1" applyFill="1" applyBorder="1" applyAlignment="1">
      <alignment horizontal="center" vertical="center" wrapText="1"/>
    </xf>
    <xf numFmtId="165" fontId="19" fillId="2" borderId="7" xfId="0" applyNumberFormat="1" applyFont="1" applyFill="1" applyBorder="1" applyAlignment="1">
      <alignment horizontal="center" vertical="center" wrapText="1"/>
    </xf>
    <xf numFmtId="165" fontId="9" fillId="4" borderId="3" xfId="0" applyNumberFormat="1" applyFont="1" applyFill="1" applyBorder="1" applyAlignment="1">
      <alignment horizontal="center" vertical="center" wrapText="1"/>
    </xf>
    <xf numFmtId="165" fontId="9" fillId="2" borderId="3" xfId="0" applyNumberFormat="1" applyFont="1" applyFill="1" applyBorder="1" applyAlignment="1">
      <alignment horizontal="center" vertical="center" wrapText="1"/>
    </xf>
    <xf numFmtId="166" fontId="9"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167" fontId="9" fillId="0" borderId="0" xfId="2" applyNumberFormat="1" applyAlignment="1">
      <alignment horizontal="center" vertical="center" wrapText="1"/>
    </xf>
    <xf numFmtId="164" fontId="26" fillId="0" borderId="0" xfId="0" applyNumberFormat="1" applyFont="1" applyAlignment="1">
      <alignment horizontal="right" vertical="top" wrapText="1"/>
    </xf>
    <xf numFmtId="165" fontId="26" fillId="0" borderId="3" xfId="0" applyNumberFormat="1" applyFont="1" applyBorder="1" applyAlignment="1">
      <alignment horizontal="center" vertical="center" textRotation="90" wrapText="1"/>
    </xf>
    <xf numFmtId="164" fontId="35" fillId="0" borderId="3" xfId="0" applyNumberFormat="1" applyFont="1" applyBorder="1" applyAlignment="1">
      <alignment horizontal="center" vertical="center" wrapText="1"/>
    </xf>
    <xf numFmtId="167" fontId="10" fillId="0" borderId="3" xfId="0" applyNumberFormat="1" applyFont="1" applyBorder="1" applyAlignment="1">
      <alignment horizontal="center" vertical="center" wrapText="1"/>
    </xf>
    <xf numFmtId="164" fontId="39" fillId="0" borderId="0" xfId="0" applyNumberFormat="1" applyFont="1" applyAlignment="1">
      <alignment horizontal="center" vertical="center" wrapText="1"/>
    </xf>
    <xf numFmtId="164" fontId="39" fillId="0" borderId="0" xfId="0" applyNumberFormat="1" applyFont="1" applyAlignment="1">
      <alignment horizontal="right" vertical="top" wrapText="1"/>
    </xf>
    <xf numFmtId="167" fontId="39" fillId="0" borderId="3" xfId="2" applyNumberFormat="1" applyFont="1" applyBorder="1" applyAlignment="1">
      <alignment horizontal="center" vertical="center" wrapText="1"/>
    </xf>
    <xf numFmtId="167" fontId="39" fillId="0" borderId="3" xfId="0" applyNumberFormat="1" applyFont="1" applyBorder="1" applyAlignment="1">
      <alignment horizontal="center" vertical="center" wrapText="1"/>
    </xf>
    <xf numFmtId="165" fontId="39" fillId="0" borderId="3" xfId="0" applyNumberFormat="1" applyFont="1" applyBorder="1" applyAlignment="1">
      <alignment horizontal="center" vertical="center" textRotation="90" wrapText="1"/>
    </xf>
    <xf numFmtId="164" fontId="40" fillId="0" borderId="3" xfId="0" applyNumberFormat="1" applyFont="1" applyBorder="1" applyAlignment="1">
      <alignment horizontal="center" vertical="center" wrapText="1"/>
    </xf>
    <xf numFmtId="167" fontId="38" fillId="0" borderId="3" xfId="0" applyNumberFormat="1" applyFont="1" applyBorder="1" applyAlignment="1">
      <alignment horizontal="center" vertical="center" wrapText="1"/>
    </xf>
    <xf numFmtId="0" fontId="38" fillId="0" borderId="3" xfId="0" applyFont="1" applyBorder="1" applyAlignment="1">
      <alignment horizontal="center" vertical="center" wrapText="1"/>
    </xf>
    <xf numFmtId="49" fontId="38" fillId="2" borderId="3" xfId="0" applyNumberFormat="1" applyFont="1" applyFill="1" applyBorder="1" applyAlignment="1">
      <alignment horizontal="center" vertical="center" wrapText="1"/>
    </xf>
    <xf numFmtId="168" fontId="38" fillId="0" borderId="3" xfId="0" applyNumberFormat="1" applyFont="1" applyBorder="1" applyAlignment="1">
      <alignment horizontal="center" vertical="center" wrapText="1"/>
    </xf>
    <xf numFmtId="164" fontId="38" fillId="0" borderId="3" xfId="0" applyNumberFormat="1" applyFont="1" applyBorder="1" applyAlignment="1">
      <alignment horizontal="center" vertical="center" wrapText="1"/>
    </xf>
    <xf numFmtId="164" fontId="38" fillId="0" borderId="3" xfId="2" applyNumberFormat="1" applyFont="1" applyBorder="1" applyAlignment="1">
      <alignment horizontal="center" vertical="center" wrapText="1"/>
    </xf>
    <xf numFmtId="164" fontId="38" fillId="3" borderId="3" xfId="0" applyNumberFormat="1" applyFont="1" applyFill="1" applyBorder="1" applyAlignment="1">
      <alignment vertical="center"/>
    </xf>
    <xf numFmtId="164" fontId="38" fillId="3" borderId="20" xfId="0" applyNumberFormat="1" applyFont="1" applyFill="1" applyBorder="1" applyAlignment="1">
      <alignment vertical="center"/>
    </xf>
    <xf numFmtId="3" fontId="38" fillId="3" borderId="20" xfId="0" applyNumberFormat="1" applyFont="1" applyFill="1" applyBorder="1" applyAlignment="1">
      <alignment horizontal="center" vertical="center"/>
    </xf>
    <xf numFmtId="3"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center" vertical="center" wrapText="1"/>
    </xf>
    <xf numFmtId="168" fontId="38" fillId="3" borderId="3" xfId="0" applyNumberFormat="1" applyFont="1" applyFill="1" applyBorder="1" applyAlignment="1">
      <alignment horizontal="center" vertical="center" wrapText="1"/>
    </xf>
    <xf numFmtId="164" fontId="38" fillId="3" borderId="3" xfId="0" applyNumberFormat="1" applyFont="1" applyFill="1" applyBorder="1" applyAlignment="1">
      <alignment horizontal="center" vertical="center" wrapText="1"/>
    </xf>
    <xf numFmtId="166" fontId="39" fillId="4" borderId="3" xfId="0" applyNumberFormat="1" applyFont="1" applyFill="1" applyBorder="1" applyAlignment="1">
      <alignment horizontal="center" vertical="center"/>
    </xf>
    <xf numFmtId="164" fontId="39" fillId="4" borderId="3" xfId="0" applyNumberFormat="1" applyFont="1" applyFill="1" applyBorder="1" applyAlignment="1">
      <alignment horizontal="left" vertical="center" wrapText="1"/>
    </xf>
    <xf numFmtId="164" fontId="39" fillId="4" borderId="3" xfId="1" applyNumberFormat="1" applyFont="1" applyFill="1" applyBorder="1" applyAlignment="1">
      <alignment horizontal="center" vertical="center" wrapText="1"/>
    </xf>
    <xf numFmtId="164" fontId="39" fillId="4" borderId="20" xfId="1" applyNumberFormat="1" applyFont="1" applyFill="1" applyBorder="1" applyAlignment="1">
      <alignment horizontal="center" vertical="center" wrapText="1"/>
    </xf>
    <xf numFmtId="3" fontId="39" fillId="4" borderId="20" xfId="1" applyNumberFormat="1" applyFont="1" applyFill="1" applyBorder="1" applyAlignment="1">
      <alignment horizontal="center" vertical="center"/>
    </xf>
    <xf numFmtId="3" fontId="39" fillId="4" borderId="3" xfId="1" applyNumberFormat="1" applyFont="1" applyFill="1" applyBorder="1" applyAlignment="1">
      <alignment horizontal="center" vertical="center"/>
    </xf>
    <xf numFmtId="49" fontId="39" fillId="4" borderId="3" xfId="0" applyNumberFormat="1" applyFont="1" applyFill="1" applyBorder="1" applyAlignment="1">
      <alignment horizontal="center" vertical="center" wrapText="1"/>
    </xf>
    <xf numFmtId="168" fontId="39" fillId="4" borderId="3" xfId="0" applyNumberFormat="1" applyFont="1" applyFill="1" applyBorder="1" applyAlignment="1">
      <alignment horizontal="center" vertical="center" wrapText="1"/>
    </xf>
    <xf numFmtId="164" fontId="39" fillId="4" borderId="3" xfId="0" applyNumberFormat="1" applyFont="1" applyFill="1" applyBorder="1" applyAlignment="1">
      <alignment horizontal="center" vertical="center" wrapText="1"/>
    </xf>
    <xf numFmtId="165" fontId="39" fillId="2" borderId="3" xfId="0" applyNumberFormat="1" applyFont="1" applyFill="1" applyBorder="1" applyAlignment="1">
      <alignment horizontal="center" vertical="center"/>
    </xf>
    <xf numFmtId="164" fontId="41" fillId="2" borderId="3" xfId="2" applyNumberFormat="1" applyFont="1" applyFill="1" applyBorder="1" applyAlignment="1">
      <alignment vertical="top" wrapText="1"/>
    </xf>
    <xf numFmtId="164" fontId="41" fillId="2" borderId="3" xfId="2" applyNumberFormat="1" applyFont="1" applyFill="1" applyBorder="1" applyAlignment="1">
      <alignment horizontal="center" vertical="center" wrapText="1"/>
    </xf>
    <xf numFmtId="164" fontId="41" fillId="2" borderId="20" xfId="2" applyNumberFormat="1" applyFont="1" applyFill="1" applyBorder="1" applyAlignment="1">
      <alignment horizontal="center" vertical="center" wrapText="1"/>
    </xf>
    <xf numFmtId="3" fontId="41" fillId="2" borderId="20" xfId="2" applyNumberFormat="1" applyFont="1" applyFill="1" applyBorder="1" applyAlignment="1">
      <alignment horizontal="center" vertical="center"/>
    </xf>
    <xf numFmtId="3" fontId="41" fillId="2" borderId="3" xfId="2" applyNumberFormat="1" applyFont="1" applyFill="1" applyBorder="1" applyAlignment="1">
      <alignment horizontal="center" vertical="center"/>
    </xf>
    <xf numFmtId="3" fontId="41" fillId="2" borderId="22" xfId="1" applyNumberFormat="1" applyFont="1" applyFill="1" applyBorder="1" applyAlignment="1">
      <alignment horizontal="center" vertical="center"/>
    </xf>
    <xf numFmtId="49" fontId="41" fillId="2" borderId="3" xfId="2" applyNumberFormat="1" applyFont="1" applyFill="1" applyBorder="1" applyAlignment="1">
      <alignment horizontal="center" vertical="center" wrapText="1"/>
    </xf>
    <xf numFmtId="166" fontId="39" fillId="2" borderId="3" xfId="2" applyNumberFormat="1" applyFont="1" applyFill="1" applyBorder="1" applyAlignment="1">
      <alignment horizontal="center" vertical="center" wrapText="1"/>
    </xf>
    <xf numFmtId="164" fontId="39" fillId="2" borderId="3" xfId="2" applyNumberFormat="1" applyFont="1" applyFill="1" applyBorder="1" applyAlignment="1">
      <alignment horizontal="center" vertical="center" wrapText="1"/>
    </xf>
    <xf numFmtId="164" fontId="39" fillId="2" borderId="7" xfId="2" applyNumberFormat="1" applyFont="1" applyFill="1" applyBorder="1" applyAlignment="1">
      <alignment horizontal="center" vertical="center" wrapText="1"/>
    </xf>
    <xf numFmtId="165" fontId="39" fillId="4" borderId="3" xfId="0" applyNumberFormat="1" applyFont="1" applyFill="1" applyBorder="1" applyAlignment="1">
      <alignment horizontal="center" vertical="center"/>
    </xf>
    <xf numFmtId="164" fontId="39" fillId="2" borderId="20" xfId="2" applyNumberFormat="1" applyFont="1" applyFill="1" applyBorder="1" applyAlignment="1">
      <alignment horizontal="center" vertical="center" wrapText="1"/>
    </xf>
    <xf numFmtId="3" fontId="39" fillId="2" borderId="20" xfId="2" applyNumberFormat="1" applyFont="1" applyFill="1" applyBorder="1" applyAlignment="1">
      <alignment horizontal="center" vertical="center"/>
    </xf>
    <xf numFmtId="3" fontId="39" fillId="2" borderId="3" xfId="2" applyNumberFormat="1" applyFont="1" applyFill="1" applyBorder="1" applyAlignment="1">
      <alignment horizontal="center" vertical="center"/>
    </xf>
    <xf numFmtId="164" fontId="39" fillId="2" borderId="3" xfId="2" applyNumberFormat="1" applyFont="1" applyFill="1" applyBorder="1" applyAlignment="1">
      <alignment vertical="top" wrapText="1"/>
    </xf>
    <xf numFmtId="49" fontId="39" fillId="2" borderId="3" xfId="2" applyNumberFormat="1" applyFont="1" applyFill="1" applyBorder="1" applyAlignment="1">
      <alignment horizontal="center" vertical="center" wrapText="1"/>
    </xf>
    <xf numFmtId="166" fontId="39" fillId="0" borderId="0" xfId="0" applyNumberFormat="1" applyFont="1" applyAlignment="1">
      <alignment horizontal="center" vertical="center"/>
    </xf>
    <xf numFmtId="164" fontId="39" fillId="0" borderId="0" xfId="0" applyNumberFormat="1" applyFont="1" applyAlignment="1">
      <alignment vertical="center" wrapText="1"/>
    </xf>
    <xf numFmtId="164" fontId="39" fillId="0" borderId="0" xfId="0" applyNumberFormat="1" applyFont="1" applyAlignment="1">
      <alignment vertical="center"/>
    </xf>
    <xf numFmtId="167" fontId="39" fillId="0" borderId="0" xfId="0" applyNumberFormat="1" applyFont="1" applyAlignment="1">
      <alignment horizontal="center" vertical="center"/>
    </xf>
    <xf numFmtId="167" fontId="39" fillId="0" borderId="0" xfId="2" applyNumberFormat="1" applyFont="1" applyAlignment="1">
      <alignment horizontal="center" vertical="center"/>
    </xf>
    <xf numFmtId="49" fontId="39" fillId="2" borderId="0" xfId="0" applyNumberFormat="1" applyFont="1" applyFill="1" applyAlignment="1">
      <alignment horizontal="center" vertical="center" wrapText="1"/>
    </xf>
    <xf numFmtId="168" fontId="39" fillId="2" borderId="0" xfId="0" applyNumberFormat="1" applyFont="1" applyFill="1" applyAlignment="1">
      <alignment horizontal="center" vertical="center" wrapText="1"/>
    </xf>
    <xf numFmtId="164" fontId="39" fillId="2" borderId="0" xfId="0" applyNumberFormat="1" applyFont="1" applyFill="1" applyAlignment="1">
      <alignment horizontal="center" vertical="center" wrapText="1"/>
    </xf>
    <xf numFmtId="164" fontId="19" fillId="0" borderId="7" xfId="2" applyNumberFormat="1" applyFont="1" applyFill="1" applyBorder="1" applyAlignment="1">
      <alignment horizontal="center" vertical="center" wrapText="1"/>
    </xf>
    <xf numFmtId="49" fontId="9" fillId="0" borderId="21" xfId="2" applyNumberFormat="1" applyFill="1" applyBorder="1" applyAlignment="1">
      <alignment horizontal="center" vertical="center" wrapText="1"/>
    </xf>
    <xf numFmtId="165" fontId="9" fillId="0" borderId="8" xfId="0" applyNumberFormat="1" applyFont="1" applyFill="1" applyBorder="1" applyAlignment="1">
      <alignment horizontal="center" vertical="center"/>
    </xf>
    <xf numFmtId="3" fontId="19" fillId="0" borderId="21" xfId="2" applyNumberFormat="1" applyFont="1" applyFill="1" applyBorder="1" applyAlignment="1">
      <alignment horizontal="center" vertical="center"/>
    </xf>
    <xf numFmtId="0" fontId="9" fillId="0" borderId="7" xfId="0" applyFont="1" applyFill="1" applyBorder="1" applyAlignment="1">
      <alignment horizontal="left" vertical="center" wrapText="1"/>
    </xf>
    <xf numFmtId="3" fontId="19" fillId="0" borderId="7" xfId="2" applyNumberFormat="1" applyFont="1" applyFill="1" applyBorder="1" applyAlignment="1">
      <alignment horizontal="center" vertical="center"/>
    </xf>
    <xf numFmtId="3" fontId="19" fillId="0" borderId="7" xfId="2" applyNumberFormat="1" applyFont="1" applyFill="1" applyBorder="1" applyAlignment="1">
      <alignment horizontal="center" vertical="center" wrapText="1"/>
    </xf>
    <xf numFmtId="3" fontId="19" fillId="0" borderId="4" xfId="1" applyNumberFormat="1" applyFont="1" applyFill="1" applyBorder="1" applyAlignment="1">
      <alignment horizontal="center" vertical="center"/>
    </xf>
    <xf numFmtId="3" fontId="19" fillId="0" borderId="22" xfId="1" applyNumberFormat="1" applyFont="1" applyFill="1" applyBorder="1" applyAlignment="1">
      <alignment horizontal="center" vertical="center"/>
    </xf>
    <xf numFmtId="3" fontId="21" fillId="0" borderId="24" xfId="0" applyNumberFormat="1" applyFont="1" applyFill="1" applyBorder="1" applyAlignment="1">
      <alignment horizontal="center" vertical="center"/>
    </xf>
    <xf numFmtId="3" fontId="19" fillId="0" borderId="20" xfId="2" applyNumberFormat="1" applyFont="1" applyFill="1" applyBorder="1" applyAlignment="1">
      <alignment horizontal="center" vertical="center"/>
    </xf>
    <xf numFmtId="49" fontId="19" fillId="0" borderId="7" xfId="2"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164" fontId="19" fillId="0" borderId="7" xfId="2" applyNumberFormat="1" applyFont="1" applyFill="1" applyBorder="1" applyAlignment="1">
      <alignment horizontal="center" vertical="center"/>
    </xf>
    <xf numFmtId="164" fontId="9" fillId="0" borderId="0" xfId="2" applyNumberFormat="1" applyFill="1"/>
    <xf numFmtId="165" fontId="9" fillId="0" borderId="13" xfId="0" applyNumberFormat="1" applyFont="1" applyFill="1" applyBorder="1" applyAlignment="1">
      <alignment horizontal="center" vertical="center"/>
    </xf>
    <xf numFmtId="164" fontId="19" fillId="0" borderId="3" xfId="2" applyNumberFormat="1" applyFont="1" applyFill="1" applyBorder="1" applyAlignment="1">
      <alignment horizontal="center" vertical="center" wrapText="1"/>
    </xf>
    <xf numFmtId="0" fontId="9" fillId="0" borderId="20" xfId="2" applyFill="1" applyBorder="1" applyAlignment="1">
      <alignment horizontal="center" vertical="center" wrapText="1"/>
    </xf>
    <xf numFmtId="3" fontId="19" fillId="0" borderId="3" xfId="2" applyNumberFormat="1" applyFont="1" applyFill="1" applyBorder="1" applyAlignment="1">
      <alignment horizontal="center" vertical="center"/>
    </xf>
    <xf numFmtId="164" fontId="19" fillId="0" borderId="3" xfId="2" applyNumberFormat="1" applyFont="1" applyFill="1" applyBorder="1" applyAlignment="1">
      <alignment horizontal="left" vertical="center" wrapText="1"/>
    </xf>
    <xf numFmtId="164" fontId="9" fillId="0" borderId="3" xfId="2" applyNumberFormat="1" applyFill="1" applyBorder="1" applyAlignment="1">
      <alignment horizontal="center" vertical="center" wrapText="1"/>
    </xf>
    <xf numFmtId="0" fontId="9" fillId="0" borderId="3" xfId="0" applyFont="1" applyFill="1" applyBorder="1" applyAlignment="1">
      <alignment horizontal="left" vertical="center" wrapText="1"/>
    </xf>
    <xf numFmtId="3" fontId="21" fillId="0" borderId="25" xfId="0" applyNumberFormat="1" applyFont="1" applyFill="1" applyBorder="1" applyAlignment="1">
      <alignment horizontal="center" vertical="center"/>
    </xf>
    <xf numFmtId="164" fontId="9" fillId="0" borderId="7" xfId="2" applyNumberFormat="1" applyFill="1" applyBorder="1" applyAlignment="1">
      <alignment horizontal="center" vertical="center" wrapText="1"/>
    </xf>
    <xf numFmtId="164" fontId="9" fillId="0" borderId="0" xfId="0" applyNumberFormat="1" applyFont="1" applyFill="1" applyAlignment="1">
      <alignment vertical="center"/>
    </xf>
    <xf numFmtId="3" fontId="43" fillId="0" borderId="34" xfId="6" applyNumberFormat="1" applyFont="1" applyFill="1" applyBorder="1"/>
    <xf numFmtId="170" fontId="9" fillId="0" borderId="20" xfId="2" applyNumberFormat="1" applyFill="1" applyBorder="1" applyAlignment="1">
      <alignment horizontal="center" vertical="center" wrapText="1"/>
    </xf>
    <xf numFmtId="49" fontId="19" fillId="0" borderId="7" xfId="2" applyNumberFormat="1" applyFont="1" applyFill="1" applyBorder="1" applyAlignment="1">
      <alignment horizontal="left" vertical="center" wrapText="1"/>
    </xf>
    <xf numFmtId="166" fontId="9" fillId="0" borderId="7" xfId="2" applyNumberFormat="1" applyFill="1" applyBorder="1" applyAlignment="1">
      <alignment horizontal="center" vertical="center" wrapText="1"/>
    </xf>
    <xf numFmtId="43" fontId="19" fillId="0" borderId="20" xfId="1" applyFont="1" applyFill="1" applyBorder="1" applyAlignment="1">
      <alignment horizontal="center" vertical="center" wrapText="1"/>
    </xf>
    <xf numFmtId="3" fontId="19" fillId="0" borderId="20" xfId="2" applyNumberFormat="1" applyFont="1" applyFill="1" applyBorder="1" applyAlignment="1">
      <alignment horizontal="center" vertical="center" wrapText="1"/>
    </xf>
    <xf numFmtId="3" fontId="19" fillId="0" borderId="3" xfId="2"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xf>
    <xf numFmtId="164" fontId="19" fillId="0" borderId="20" xfId="2" applyNumberFormat="1" applyFont="1" applyFill="1" applyBorder="1" applyAlignment="1">
      <alignment horizontal="center" vertical="center" wrapText="1"/>
    </xf>
    <xf numFmtId="3" fontId="9" fillId="0" borderId="20" xfId="2" applyNumberFormat="1" applyFill="1" applyBorder="1" applyAlignment="1">
      <alignment horizontal="center" vertical="center"/>
    </xf>
    <xf numFmtId="3" fontId="9" fillId="0" borderId="3" xfId="2" applyNumberFormat="1" applyFill="1" applyBorder="1" applyAlignment="1">
      <alignment horizontal="center" vertical="center"/>
    </xf>
    <xf numFmtId="49" fontId="9" fillId="0" borderId="3" xfId="2" applyNumberFormat="1" applyFill="1" applyBorder="1" applyAlignment="1">
      <alignment horizontal="left" vertical="center" wrapText="1"/>
    </xf>
    <xf numFmtId="166" fontId="9" fillId="0" borderId="3" xfId="2" applyNumberFormat="1" applyFill="1" applyBorder="1" applyAlignment="1">
      <alignment horizontal="center" vertical="center" wrapText="1"/>
    </xf>
    <xf numFmtId="164" fontId="9" fillId="0" borderId="0" xfId="0" applyNumberFormat="1" applyFont="1" applyFill="1"/>
    <xf numFmtId="164" fontId="9" fillId="0" borderId="20" xfId="2" applyNumberFormat="1" applyFill="1" applyBorder="1" applyAlignment="1">
      <alignment horizontal="center" vertical="center" wrapText="1"/>
    </xf>
    <xf numFmtId="164" fontId="9" fillId="0" borderId="3" xfId="2" applyNumberFormat="1" applyFill="1" applyBorder="1" applyAlignment="1">
      <alignment horizontal="left" vertical="top" wrapText="1"/>
    </xf>
    <xf numFmtId="164" fontId="9" fillId="0" borderId="20" xfId="0" applyNumberFormat="1" applyFont="1" applyFill="1" applyBorder="1" applyAlignment="1">
      <alignment horizontal="center" vertical="center" wrapText="1"/>
    </xf>
    <xf numFmtId="165" fontId="39" fillId="0" borderId="3" xfId="0" applyNumberFormat="1" applyFont="1" applyFill="1" applyBorder="1" applyAlignment="1">
      <alignment horizontal="center" vertical="center"/>
    </xf>
    <xf numFmtId="164" fontId="39" fillId="0" borderId="3" xfId="2" applyNumberFormat="1" applyFont="1" applyFill="1" applyBorder="1" applyAlignment="1">
      <alignment horizontal="center" vertical="center" wrapText="1"/>
    </xf>
    <xf numFmtId="164" fontId="39" fillId="0" borderId="20" xfId="2" applyNumberFormat="1" applyFont="1" applyFill="1" applyBorder="1" applyAlignment="1">
      <alignment horizontal="center" vertical="center" wrapText="1"/>
    </xf>
    <xf numFmtId="3" fontId="39" fillId="0" borderId="3" xfId="2" applyNumberFormat="1" applyFont="1" applyFill="1" applyBorder="1" applyAlignment="1">
      <alignment horizontal="center" vertical="center"/>
    </xf>
    <xf numFmtId="3" fontId="41" fillId="0" borderId="20" xfId="2" applyNumberFormat="1" applyFont="1" applyFill="1" applyBorder="1" applyAlignment="1">
      <alignment horizontal="center" vertical="center"/>
    </xf>
    <xf numFmtId="3" fontId="41" fillId="0" borderId="3" xfId="2" applyNumberFormat="1" applyFont="1" applyFill="1" applyBorder="1" applyAlignment="1">
      <alignment horizontal="center" vertical="center"/>
    </xf>
    <xf numFmtId="164" fontId="41" fillId="0" borderId="3" xfId="2" applyNumberFormat="1" applyFont="1" applyFill="1" applyBorder="1" applyAlignment="1">
      <alignment horizontal="left" vertical="center" wrapText="1"/>
    </xf>
    <xf numFmtId="49" fontId="41" fillId="0" borderId="7" xfId="2" applyNumberFormat="1" applyFont="1" applyFill="1" applyBorder="1" applyAlignment="1">
      <alignment horizontal="center" vertical="center" wrapText="1"/>
    </xf>
    <xf numFmtId="164" fontId="41" fillId="0" borderId="3" xfId="2" applyNumberFormat="1" applyFont="1" applyFill="1" applyBorder="1" applyAlignment="1">
      <alignment horizontal="center" vertical="center" wrapText="1"/>
    </xf>
    <xf numFmtId="164" fontId="39" fillId="0" borderId="7" xfId="2" applyNumberFormat="1"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0" fontId="22" fillId="0" borderId="3" xfId="0" applyFont="1" applyFill="1" applyBorder="1" applyAlignment="1">
      <alignment vertical="center" wrapText="1"/>
    </xf>
    <xf numFmtId="165" fontId="9" fillId="0" borderId="13" xfId="0" applyNumberFormat="1" applyFont="1" applyFill="1" applyBorder="1" applyAlignment="1">
      <alignment horizontal="center" vertical="center" wrapText="1"/>
    </xf>
    <xf numFmtId="164" fontId="11" fillId="0" borderId="3" xfId="2" applyNumberFormat="1" applyFont="1" applyFill="1" applyBorder="1" applyAlignment="1">
      <alignment vertical="center" wrapText="1"/>
    </xf>
    <xf numFmtId="164" fontId="19" fillId="0" borderId="3" xfId="2" applyNumberFormat="1" applyFont="1" applyFill="1" applyBorder="1" applyAlignment="1">
      <alignment vertical="center" wrapText="1"/>
    </xf>
    <xf numFmtId="0" fontId="19" fillId="0" borderId="3" xfId="0" applyFont="1" applyFill="1" applyBorder="1" applyAlignment="1">
      <alignment horizontal="left" vertical="center" wrapText="1"/>
    </xf>
    <xf numFmtId="3" fontId="9" fillId="0" borderId="3" xfId="2" applyNumberFormat="1" applyFill="1" applyBorder="1" applyAlignment="1">
      <alignment vertical="top" wrapText="1"/>
    </xf>
    <xf numFmtId="49" fontId="19" fillId="0" borderId="3" xfId="2" applyNumberFormat="1" applyFont="1" applyFill="1" applyBorder="1" applyAlignment="1">
      <alignment horizontal="center" vertical="center" wrapText="1"/>
    </xf>
    <xf numFmtId="164" fontId="9" fillId="0" borderId="3" xfId="2" applyNumberFormat="1" applyFill="1" applyBorder="1" applyAlignment="1">
      <alignment horizontal="left" vertical="center" wrapText="1"/>
    </xf>
    <xf numFmtId="0" fontId="37" fillId="0" borderId="3" xfId="0" applyFont="1" applyFill="1" applyBorder="1" applyAlignment="1">
      <alignment horizontal="left" vertical="center" wrapText="1"/>
    </xf>
    <xf numFmtId="164" fontId="19" fillId="0" borderId="3"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49" fontId="19" fillId="0" borderId="3" xfId="2" applyNumberFormat="1" applyFont="1" applyFill="1" applyBorder="1" applyAlignment="1">
      <alignment horizontal="left" vertical="center" wrapText="1"/>
    </xf>
    <xf numFmtId="167" fontId="19" fillId="0" borderId="3" xfId="2" applyNumberFormat="1" applyFont="1" applyFill="1" applyBorder="1" applyAlignment="1">
      <alignment horizontal="left" vertical="center" wrapText="1"/>
    </xf>
    <xf numFmtId="164" fontId="19" fillId="0" borderId="20" xfId="2" applyNumberFormat="1" applyFont="1" applyFill="1" applyBorder="1" applyAlignment="1">
      <alignment horizontal="left" vertical="center" wrapText="1"/>
    </xf>
    <xf numFmtId="0" fontId="22" fillId="0" borderId="3" xfId="0" applyFont="1" applyFill="1" applyBorder="1" applyAlignment="1">
      <alignment horizontal="left" vertical="top" wrapText="1"/>
    </xf>
    <xf numFmtId="0" fontId="22" fillId="0" borderId="18" xfId="0" applyFont="1" applyFill="1" applyBorder="1" applyAlignment="1">
      <alignment horizontal="left" vertical="top" wrapText="1"/>
    </xf>
    <xf numFmtId="0" fontId="22" fillId="0" borderId="15" xfId="0" applyFont="1" applyFill="1" applyBorder="1" applyAlignment="1">
      <alignment vertical="center" wrapText="1"/>
    </xf>
    <xf numFmtId="0" fontId="22" fillId="0" borderId="3" xfId="0" applyFont="1" applyFill="1" applyBorder="1" applyAlignment="1">
      <alignment horizontal="left" vertical="center" wrapText="1"/>
    </xf>
    <xf numFmtId="3" fontId="9" fillId="0" borderId="3" xfId="2" applyNumberFormat="1" applyFill="1" applyBorder="1" applyAlignment="1">
      <alignment horizontal="center" vertical="center" wrapText="1"/>
    </xf>
    <xf numFmtId="3" fontId="9" fillId="0" borderId="20" xfId="2" applyNumberFormat="1" applyFill="1" applyBorder="1" applyAlignment="1">
      <alignment horizontal="center" vertical="center" wrapText="1"/>
    </xf>
    <xf numFmtId="164" fontId="9" fillId="0" borderId="0" xfId="0" applyNumberFormat="1" applyFont="1" applyFill="1" applyAlignment="1">
      <alignment wrapText="1"/>
    </xf>
    <xf numFmtId="0" fontId="19" fillId="0" borderId="3" xfId="0" applyFont="1" applyFill="1" applyBorder="1" applyAlignment="1">
      <alignment horizontal="left" vertical="center"/>
    </xf>
    <xf numFmtId="164" fontId="9" fillId="0" borderId="0" xfId="0" applyNumberFormat="1" applyFont="1" applyFill="1" applyAlignment="1">
      <alignment vertical="center" wrapText="1"/>
    </xf>
    <xf numFmtId="0" fontId="21" fillId="0" borderId="18" xfId="0" applyFont="1" applyFill="1" applyBorder="1" applyAlignment="1">
      <alignment horizontal="left" vertical="center" wrapText="1"/>
    </xf>
    <xf numFmtId="164" fontId="21" fillId="0" borderId="20" xfId="0" applyNumberFormat="1" applyFont="1" applyFill="1" applyBorder="1" applyAlignment="1">
      <alignment horizontal="center" vertical="center" wrapText="1"/>
    </xf>
    <xf numFmtId="0" fontId="9" fillId="0" borderId="3" xfId="4" applyFont="1" applyFill="1" applyBorder="1" applyAlignment="1">
      <alignment horizontal="left" vertical="center" wrapText="1"/>
    </xf>
    <xf numFmtId="0" fontId="9" fillId="0" borderId="3" xfId="0" applyFont="1" applyFill="1" applyBorder="1" applyAlignment="1">
      <alignment horizontal="left" vertical="center"/>
    </xf>
    <xf numFmtId="169" fontId="21" fillId="0" borderId="20" xfId="0" applyNumberFormat="1" applyFont="1" applyFill="1" applyBorder="1" applyAlignment="1">
      <alignment horizontal="center" vertical="center" wrapText="1"/>
    </xf>
    <xf numFmtId="0" fontId="21" fillId="0" borderId="3" xfId="0" applyFont="1" applyFill="1" applyBorder="1" applyAlignment="1">
      <alignment horizontal="left" vertical="center" wrapText="1"/>
    </xf>
    <xf numFmtId="0" fontId="21" fillId="0" borderId="3" xfId="0" applyFont="1" applyFill="1" applyBorder="1" applyAlignment="1">
      <alignment horizontal="left" vertical="center"/>
    </xf>
    <xf numFmtId="164" fontId="9" fillId="0" borderId="3" xfId="2" applyNumberFormat="1" applyFill="1" applyBorder="1" applyAlignment="1">
      <alignment vertical="center" wrapText="1"/>
    </xf>
    <xf numFmtId="164" fontId="9" fillId="0" borderId="3" xfId="0" applyNumberFormat="1" applyFont="1" applyFill="1" applyBorder="1" applyAlignment="1">
      <alignment horizontal="left" vertical="center" wrapText="1"/>
    </xf>
    <xf numFmtId="164" fontId="21" fillId="0" borderId="18" xfId="0" applyNumberFormat="1" applyFont="1" applyFill="1" applyBorder="1" applyAlignment="1">
      <alignment horizontal="left" vertical="center" wrapText="1"/>
    </xf>
    <xf numFmtId="0" fontId="9" fillId="0" borderId="18" xfId="0" applyFont="1" applyFill="1" applyBorder="1" applyAlignment="1">
      <alignment horizontal="left" vertical="center" wrapText="1"/>
    </xf>
    <xf numFmtId="164" fontId="19" fillId="0" borderId="0" xfId="2" applyNumberFormat="1" applyFont="1" applyFill="1" applyAlignment="1">
      <alignment horizontal="left" vertical="center" wrapText="1"/>
    </xf>
    <xf numFmtId="0" fontId="19" fillId="0" borderId="3" xfId="0" applyFont="1" applyFill="1" applyBorder="1" applyAlignment="1">
      <alignment vertical="center" wrapText="1"/>
    </xf>
    <xf numFmtId="0" fontId="32" fillId="0" borderId="3" xfId="0" applyFont="1" applyFill="1" applyBorder="1" applyAlignment="1">
      <alignment horizontal="left" vertical="center" wrapText="1"/>
    </xf>
    <xf numFmtId="164" fontId="21" fillId="0" borderId="3" xfId="0" applyNumberFormat="1" applyFont="1" applyFill="1" applyBorder="1" applyAlignment="1">
      <alignment horizontal="left" vertical="center" wrapText="1"/>
    </xf>
    <xf numFmtId="0" fontId="36" fillId="0" borderId="3" xfId="0" applyFont="1" applyFill="1" applyBorder="1" applyAlignment="1">
      <alignment horizontal="left" vertical="center" wrapText="1"/>
    </xf>
    <xf numFmtId="164" fontId="41" fillId="0" borderId="20" xfId="2" applyNumberFormat="1" applyFont="1" applyFill="1" applyBorder="1" applyAlignment="1">
      <alignment horizontal="center" vertical="center" wrapText="1"/>
    </xf>
    <xf numFmtId="3" fontId="41" fillId="0" borderId="22" xfId="1" applyNumberFormat="1" applyFont="1" applyFill="1" applyBorder="1" applyAlignment="1">
      <alignment horizontal="center" vertical="center"/>
    </xf>
    <xf numFmtId="49" fontId="41" fillId="0" borderId="3" xfId="2" applyNumberFormat="1" applyFont="1" applyFill="1" applyBorder="1" applyAlignment="1">
      <alignment horizontal="center" vertical="center" wrapText="1"/>
    </xf>
    <xf numFmtId="166" fontId="39" fillId="0" borderId="3" xfId="2" applyNumberFormat="1" applyFont="1" applyFill="1" applyBorder="1" applyAlignment="1">
      <alignment horizontal="center" vertical="center" wrapText="1"/>
    </xf>
    <xf numFmtId="3" fontId="6" fillId="2" borderId="31" xfId="2" applyNumberFormat="1" applyFont="1" applyFill="1" applyBorder="1" applyAlignment="1">
      <alignment horizontal="center" vertical="center"/>
    </xf>
    <xf numFmtId="3" fontId="11" fillId="0" borderId="22" xfId="1" applyNumberFormat="1" applyFont="1" applyFill="1" applyBorder="1" applyAlignment="1">
      <alignment horizontal="center" vertical="center"/>
    </xf>
    <xf numFmtId="3" fontId="11" fillId="2" borderId="31" xfId="2" applyNumberFormat="1" applyFont="1" applyFill="1" applyBorder="1" applyAlignment="1">
      <alignment horizontal="center" vertical="center"/>
    </xf>
    <xf numFmtId="166" fontId="6" fillId="2" borderId="33" xfId="2" applyNumberFormat="1" applyFont="1" applyFill="1" applyBorder="1" applyAlignment="1">
      <alignment horizontal="center" vertical="center" wrapText="1"/>
    </xf>
    <xf numFmtId="168" fontId="6" fillId="4" borderId="33" xfId="0" applyNumberFormat="1" applyFont="1" applyFill="1" applyBorder="1" applyAlignment="1">
      <alignment horizontal="center" vertical="center" wrapText="1"/>
    </xf>
    <xf numFmtId="3" fontId="44" fillId="0" borderId="32" xfId="5" applyNumberFormat="1" applyFont="1" applyFill="1" applyBorder="1"/>
    <xf numFmtId="0" fontId="19" fillId="0" borderId="7" xfId="2" applyNumberFormat="1" applyFont="1" applyFill="1" applyBorder="1" applyAlignment="1">
      <alignment horizontal="center" vertical="center" wrapText="1"/>
    </xf>
    <xf numFmtId="3" fontId="9" fillId="2" borderId="31" xfId="2" applyNumberFormat="1" applyFill="1" applyBorder="1" applyAlignment="1">
      <alignment horizontal="center" vertical="center" wrapText="1"/>
    </xf>
    <xf numFmtId="3" fontId="19" fillId="2" borderId="31" xfId="2" applyNumberFormat="1" applyFont="1" applyFill="1" applyBorder="1" applyAlignment="1">
      <alignment horizontal="center" vertical="center" wrapText="1"/>
    </xf>
    <xf numFmtId="3" fontId="19" fillId="0" borderId="31" xfId="2" applyNumberFormat="1" applyFont="1" applyBorder="1" applyAlignment="1">
      <alignment horizontal="center" vertical="center" wrapText="1"/>
    </xf>
    <xf numFmtId="3" fontId="29" fillId="0" borderId="33" xfId="0" applyNumberFormat="1" applyFont="1" applyBorder="1" applyAlignment="1">
      <alignment wrapText="1"/>
    </xf>
    <xf numFmtId="3" fontId="29" fillId="0" borderId="33" xfId="0" applyNumberFormat="1" applyFont="1" applyBorder="1" applyAlignment="1">
      <alignment horizontal="right" vertical="center" wrapText="1"/>
    </xf>
    <xf numFmtId="164" fontId="9" fillId="2" borderId="33" xfId="2" applyNumberFormat="1" applyFill="1" applyBorder="1" applyAlignment="1">
      <alignment horizontal="center" vertical="center" wrapText="1"/>
    </xf>
    <xf numFmtId="165" fontId="6" fillId="0" borderId="7" xfId="0" applyNumberFormat="1" applyFont="1" applyFill="1" applyBorder="1" applyAlignment="1">
      <alignment horizontal="center" vertical="center"/>
    </xf>
    <xf numFmtId="164" fontId="11" fillId="0" borderId="3" xfId="2" applyNumberFormat="1" applyFont="1" applyFill="1" applyBorder="1" applyAlignment="1">
      <alignment horizontal="center" vertical="center" wrapText="1"/>
    </xf>
    <xf numFmtId="164" fontId="11" fillId="0" borderId="21" xfId="2" applyNumberFormat="1" applyFont="1" applyFill="1" applyBorder="1" applyAlignment="1">
      <alignment horizontal="center" vertical="center" wrapText="1"/>
    </xf>
    <xf numFmtId="3" fontId="11" fillId="0" borderId="20" xfId="2" applyNumberFormat="1" applyFont="1" applyFill="1" applyBorder="1" applyAlignment="1">
      <alignment horizontal="center" vertical="center"/>
    </xf>
    <xf numFmtId="3" fontId="42" fillId="0" borderId="0" xfId="4" applyNumberFormat="1" applyFont="1" applyFill="1"/>
    <xf numFmtId="3" fontId="11" fillId="0" borderId="3" xfId="2" applyNumberFormat="1" applyFont="1" applyFill="1" applyBorder="1" applyAlignment="1">
      <alignment horizontal="center" vertical="center"/>
    </xf>
    <xf numFmtId="49" fontId="11" fillId="0" borderId="3" xfId="2" applyNumberFormat="1" applyFont="1" applyFill="1" applyBorder="1" applyAlignment="1">
      <alignment horizontal="center" vertical="center" wrapText="1"/>
    </xf>
    <xf numFmtId="166" fontId="6"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vertical="center" wrapText="1"/>
    </xf>
    <xf numFmtId="164" fontId="8" fillId="0" borderId="0" xfId="0" applyNumberFormat="1" applyFont="1" applyFill="1" applyAlignment="1">
      <alignment vertical="center"/>
    </xf>
    <xf numFmtId="165" fontId="11" fillId="0" borderId="7" xfId="0" applyNumberFormat="1" applyFont="1" applyFill="1" applyBorder="1" applyAlignment="1">
      <alignment horizontal="center" vertical="center"/>
    </xf>
    <xf numFmtId="164" fontId="11" fillId="0" borderId="20" xfId="2" applyNumberFormat="1" applyFont="1" applyFill="1" applyBorder="1" applyAlignment="1">
      <alignment horizontal="center" vertical="center" wrapText="1"/>
    </xf>
    <xf numFmtId="49" fontId="11" fillId="0" borderId="7" xfId="2" applyNumberFormat="1" applyFont="1" applyFill="1" applyBorder="1" applyAlignment="1">
      <alignment horizontal="center" vertical="center" wrapText="1"/>
    </xf>
    <xf numFmtId="164" fontId="11" fillId="0" borderId="7" xfId="0" applyNumberFormat="1" applyFont="1" applyFill="1" applyBorder="1" applyAlignment="1">
      <alignment horizontal="center" vertical="center" wrapText="1"/>
    </xf>
    <xf numFmtId="164" fontId="8" fillId="0" borderId="0" xfId="2" applyNumberFormat="1" applyFont="1" applyFill="1"/>
    <xf numFmtId="3" fontId="42" fillId="0" borderId="3" xfId="4" applyNumberFormat="1" applyFont="1" applyFill="1" applyBorder="1"/>
    <xf numFmtId="167" fontId="19" fillId="0" borderId="3" xfId="2" applyNumberFormat="1" applyFont="1" applyFill="1" applyBorder="1" applyAlignment="1">
      <alignment horizontal="center" vertical="center"/>
    </xf>
    <xf numFmtId="167" fontId="19" fillId="0" borderId="20" xfId="2" applyNumberFormat="1" applyFont="1" applyFill="1" applyBorder="1" applyAlignment="1">
      <alignment horizontal="center" vertical="center"/>
    </xf>
    <xf numFmtId="167" fontId="9" fillId="0" borderId="3" xfId="2" applyNumberFormat="1" applyFill="1" applyBorder="1" applyAlignment="1">
      <alignment horizontal="center" vertical="center"/>
    </xf>
    <xf numFmtId="3" fontId="19" fillId="0" borderId="20" xfId="1" applyNumberFormat="1" applyFont="1" applyFill="1" applyBorder="1" applyAlignment="1">
      <alignment horizontal="center" vertical="center"/>
    </xf>
    <xf numFmtId="167" fontId="9" fillId="0" borderId="20" xfId="2" applyNumberFormat="1" applyFill="1" applyBorder="1" applyAlignment="1">
      <alignment horizontal="center" vertical="center"/>
    </xf>
    <xf numFmtId="3" fontId="43" fillId="0" borderId="31" xfId="6" applyNumberFormat="1" applyFont="1" applyFill="1" applyBorder="1" applyAlignment="1">
      <alignment wrapText="1"/>
    </xf>
    <xf numFmtId="0" fontId="9" fillId="0" borderId="20" xfId="2" applyFill="1" applyBorder="1" applyAlignment="1">
      <alignment horizontal="center" vertical="center"/>
    </xf>
    <xf numFmtId="3" fontId="43" fillId="0" borderId="33" xfId="6" applyNumberFormat="1" applyFont="1" applyFill="1" applyBorder="1"/>
    <xf numFmtId="3" fontId="47" fillId="0" borderId="33" xfId="6" applyNumberFormat="1" applyFont="1" applyFill="1" applyBorder="1" applyAlignment="1">
      <alignment wrapText="1"/>
    </xf>
    <xf numFmtId="49" fontId="9" fillId="0" borderId="7" xfId="2" applyNumberFormat="1" applyFill="1" applyBorder="1" applyAlignment="1">
      <alignment horizontal="left" vertical="center" wrapText="1"/>
    </xf>
    <xf numFmtId="3" fontId="19" fillId="0" borderId="33" xfId="2" applyNumberFormat="1" applyFont="1" applyFill="1" applyBorder="1" applyAlignment="1">
      <alignment horizontal="center" vertical="center"/>
    </xf>
    <xf numFmtId="3" fontId="19" fillId="0" borderId="31" xfId="2" applyNumberFormat="1" applyFont="1" applyFill="1" applyBorder="1" applyAlignment="1">
      <alignment horizontal="center" vertical="center"/>
    </xf>
    <xf numFmtId="3" fontId="45" fillId="0" borderId="30" xfId="0" applyNumberFormat="1" applyFont="1" applyFill="1" applyBorder="1"/>
    <xf numFmtId="3" fontId="45" fillId="0" borderId="30" xfId="5" applyNumberFormat="1" applyFont="1" applyFill="1" applyBorder="1"/>
    <xf numFmtId="3" fontId="19" fillId="0" borderId="33" xfId="1" applyNumberFormat="1" applyFont="1" applyFill="1" applyBorder="1" applyAlignment="1">
      <alignment horizontal="center" vertical="center"/>
    </xf>
    <xf numFmtId="3" fontId="19" fillId="0" borderId="31" xfId="1" applyNumberFormat="1" applyFont="1" applyFill="1" applyBorder="1" applyAlignment="1">
      <alignment horizontal="center" vertical="center"/>
    </xf>
    <xf numFmtId="3" fontId="9" fillId="0" borderId="31" xfId="2" applyNumberFormat="1" applyFill="1" applyBorder="1" applyAlignment="1">
      <alignment horizontal="center" vertical="center"/>
    </xf>
    <xf numFmtId="3" fontId="9" fillId="0" borderId="31" xfId="0" applyNumberFormat="1" applyFont="1" applyFill="1" applyBorder="1" applyAlignment="1">
      <alignment horizontal="center" vertical="center"/>
    </xf>
    <xf numFmtId="3" fontId="9" fillId="0" borderId="20" xfId="0" applyNumberFormat="1" applyFont="1" applyFill="1" applyBorder="1" applyAlignment="1">
      <alignment horizontal="center" vertical="center"/>
    </xf>
    <xf numFmtId="3" fontId="9" fillId="0" borderId="25" xfId="0" applyNumberFormat="1" applyFont="1" applyFill="1" applyBorder="1" applyAlignment="1">
      <alignment horizontal="center" vertical="center"/>
    </xf>
    <xf numFmtId="3" fontId="43" fillId="0" borderId="30" xfId="5" applyNumberFormat="1" applyFont="1" applyFill="1" applyBorder="1" applyAlignment="1">
      <alignment horizontal="right" vertical="top" wrapText="1"/>
    </xf>
    <xf numFmtId="170" fontId="9" fillId="0" borderId="21" xfId="2" applyNumberFormat="1" applyFill="1" applyBorder="1" applyAlignment="1">
      <alignment horizontal="center" vertical="center" wrapText="1"/>
    </xf>
    <xf numFmtId="168" fontId="9" fillId="0" borderId="0" xfId="2" applyNumberFormat="1" applyFill="1"/>
    <xf numFmtId="164" fontId="24" fillId="0" borderId="0" xfId="2" applyNumberFormat="1" applyFont="1" applyFill="1"/>
    <xf numFmtId="3" fontId="19" fillId="0" borderId="31" xfId="2" applyNumberFormat="1" applyFont="1" applyFill="1" applyBorder="1" applyAlignment="1">
      <alignment horizontal="center" vertical="center" wrapText="1"/>
    </xf>
    <xf numFmtId="49" fontId="21" fillId="0" borderId="7" xfId="0" applyNumberFormat="1" applyFont="1" applyFill="1" applyBorder="1" applyAlignment="1">
      <alignment horizontal="center" vertical="center" wrapText="1"/>
    </xf>
    <xf numFmtId="0" fontId="9" fillId="0" borderId="0" xfId="0" applyFont="1" applyFill="1" applyAlignment="1">
      <alignment horizontal="left" vertical="center" wrapText="1"/>
    </xf>
    <xf numFmtId="49" fontId="9" fillId="0" borderId="3" xfId="0" applyNumberFormat="1" applyFont="1" applyFill="1" applyBorder="1" applyAlignment="1">
      <alignment horizontal="left" vertical="center" wrapText="1"/>
    </xf>
    <xf numFmtId="49" fontId="21" fillId="0" borderId="15" xfId="0" applyNumberFormat="1" applyFont="1" applyFill="1" applyBorder="1" applyAlignment="1">
      <alignment horizontal="left" vertical="center" wrapText="1"/>
    </xf>
    <xf numFmtId="3" fontId="19" fillId="0" borderId="33" xfId="2" applyNumberFormat="1" applyFont="1" applyFill="1" applyBorder="1" applyAlignment="1">
      <alignment horizontal="center" vertical="center" wrapText="1"/>
    </xf>
    <xf numFmtId="49" fontId="19" fillId="0" borderId="33" xfId="2" applyNumberFormat="1" applyFont="1" applyFill="1" applyBorder="1" applyAlignment="1">
      <alignment horizontal="left" vertical="center" wrapText="1"/>
    </xf>
    <xf numFmtId="3" fontId="42" fillId="0" borderId="33" xfId="6" applyNumberFormat="1" applyFont="1" applyFill="1" applyBorder="1"/>
    <xf numFmtId="3" fontId="43" fillId="0" borderId="33" xfId="6" applyNumberFormat="1" applyFont="1" applyFill="1" applyBorder="1" applyAlignment="1">
      <alignment wrapText="1"/>
    </xf>
    <xf numFmtId="164" fontId="9" fillId="0" borderId="3" xfId="0" applyNumberFormat="1" applyFont="1" applyFill="1" applyBorder="1" applyAlignment="1">
      <alignment horizontal="left" vertical="top" wrapText="1"/>
    </xf>
    <xf numFmtId="164" fontId="19" fillId="0" borderId="3" xfId="2" applyNumberFormat="1" applyFont="1" applyFill="1" applyBorder="1" applyAlignment="1">
      <alignment horizontal="left" vertical="top" wrapText="1"/>
    </xf>
    <xf numFmtId="49" fontId="9" fillId="0" borderId="3" xfId="2" applyNumberFormat="1" applyFill="1" applyBorder="1" applyAlignment="1">
      <alignment horizontal="center" vertical="center" wrapText="1"/>
    </xf>
    <xf numFmtId="49" fontId="9" fillId="0" borderId="20" xfId="2" applyNumberFormat="1" applyFill="1" applyBorder="1" applyAlignment="1">
      <alignment horizontal="center" vertical="center" wrapText="1"/>
    </xf>
    <xf numFmtId="2" fontId="44" fillId="0" borderId="33" xfId="0" applyNumberFormat="1" applyFont="1" applyFill="1" applyBorder="1"/>
    <xf numFmtId="0" fontId="41" fillId="0" borderId="3" xfId="0" applyFont="1" applyFill="1" applyBorder="1" applyAlignment="1">
      <alignment horizontal="left" vertical="center" wrapText="1"/>
    </xf>
    <xf numFmtId="3" fontId="39" fillId="0" borderId="20" xfId="2" applyNumberFormat="1" applyFont="1" applyFill="1" applyBorder="1" applyAlignment="1">
      <alignment horizontal="center" vertical="center"/>
    </xf>
    <xf numFmtId="0" fontId="43" fillId="0" borderId="33" xfId="6" applyFont="1" applyFill="1" applyBorder="1"/>
    <xf numFmtId="165" fontId="39" fillId="0" borderId="7" xfId="0" applyNumberFormat="1" applyFont="1" applyFill="1" applyBorder="1" applyAlignment="1">
      <alignment horizontal="center" vertical="center"/>
    </xf>
    <xf numFmtId="165" fontId="41" fillId="0" borderId="7" xfId="0" applyNumberFormat="1" applyFont="1" applyFill="1" applyBorder="1" applyAlignment="1">
      <alignment horizontal="center" vertical="center"/>
    </xf>
    <xf numFmtId="164" fontId="41" fillId="0" borderId="3" xfId="2" applyNumberFormat="1" applyFont="1" applyFill="1" applyBorder="1" applyAlignment="1">
      <alignment vertical="top" wrapText="1"/>
    </xf>
    <xf numFmtId="164" fontId="41" fillId="0" borderId="7" xfId="0" applyNumberFormat="1" applyFont="1" applyFill="1" applyBorder="1" applyAlignment="1">
      <alignment horizontal="center" vertical="center" wrapText="1"/>
    </xf>
    <xf numFmtId="164" fontId="41" fillId="0" borderId="7" xfId="2" applyNumberFormat="1" applyFont="1" applyFill="1" applyBorder="1" applyAlignment="1">
      <alignment horizontal="center" vertical="center"/>
    </xf>
    <xf numFmtId="164" fontId="2" fillId="0" borderId="0" xfId="0" applyNumberFormat="1" applyFont="1" applyBorder="1" applyAlignment="1">
      <alignment horizontal="right" vertical="center" wrapText="1"/>
    </xf>
    <xf numFmtId="164" fontId="5" fillId="0" borderId="2" xfId="0" applyNumberFormat="1" applyFont="1" applyBorder="1" applyAlignment="1">
      <alignment horizontal="center" vertical="center"/>
    </xf>
    <xf numFmtId="164" fontId="5" fillId="0" borderId="0" xfId="0" applyNumberFormat="1" applyFont="1" applyAlignment="1">
      <alignment horizontal="center" vertical="center"/>
    </xf>
    <xf numFmtId="165" fontId="9" fillId="2" borderId="13" xfId="0" applyNumberFormat="1" applyFont="1" applyFill="1" applyBorder="1" applyAlignment="1">
      <alignment horizontal="center" vertical="center"/>
    </xf>
    <xf numFmtId="164" fontId="19" fillId="2" borderId="33" xfId="2" applyNumberFormat="1" applyFont="1" applyFill="1" applyBorder="1" applyAlignment="1">
      <alignment horizontal="center" vertical="center" wrapText="1"/>
    </xf>
    <xf numFmtId="164" fontId="19" fillId="0" borderId="33" xfId="2" applyNumberFormat="1" applyFont="1" applyBorder="1" applyAlignment="1">
      <alignment horizontal="center" vertical="center" wrapText="1"/>
    </xf>
    <xf numFmtId="0" fontId="9" fillId="0" borderId="31" xfId="2" applyBorder="1" applyAlignment="1">
      <alignment horizontal="center" vertical="center" wrapText="1"/>
    </xf>
    <xf numFmtId="3" fontId="19" fillId="2" borderId="31" xfId="2" applyNumberFormat="1" applyFont="1" applyFill="1" applyBorder="1" applyAlignment="1">
      <alignment horizontal="center" vertical="center"/>
    </xf>
    <xf numFmtId="3" fontId="19" fillId="2" borderId="33" xfId="2" applyNumberFormat="1" applyFont="1" applyFill="1" applyBorder="1" applyAlignment="1">
      <alignment horizontal="center" vertical="center"/>
    </xf>
    <xf numFmtId="164" fontId="19" fillId="2" borderId="33" xfId="2" applyNumberFormat="1" applyFont="1" applyFill="1" applyBorder="1" applyAlignment="1">
      <alignment horizontal="left" vertical="center" wrapText="1"/>
    </xf>
    <xf numFmtId="164" fontId="6" fillId="4" borderId="33" xfId="0" applyNumberFormat="1" applyFont="1" applyFill="1" applyBorder="1" applyAlignment="1">
      <alignment horizontal="center" vertical="center" wrapText="1"/>
    </xf>
    <xf numFmtId="164" fontId="11" fillId="2" borderId="7" xfId="2" applyNumberFormat="1" applyFont="1" applyFill="1" applyBorder="1" applyAlignment="1">
      <alignment horizontal="center" vertical="center"/>
    </xf>
    <xf numFmtId="164" fontId="6" fillId="2" borderId="33" xfId="2" applyNumberFormat="1" applyFont="1" applyFill="1" applyBorder="1" applyAlignment="1">
      <alignment horizontal="center" vertical="center" wrapText="1"/>
    </xf>
    <xf numFmtId="164" fontId="9" fillId="4" borderId="33" xfId="0" applyNumberFormat="1" applyFont="1" applyFill="1" applyBorder="1" applyAlignment="1">
      <alignment horizontal="center" vertical="center" wrapText="1"/>
    </xf>
    <xf numFmtId="164" fontId="19" fillId="2" borderId="33" xfId="2" applyNumberFormat="1" applyFont="1" applyFill="1" applyBorder="1" applyAlignment="1">
      <alignment horizontal="center" vertical="center"/>
    </xf>
    <xf numFmtId="164" fontId="9" fillId="2" borderId="33" xfId="0" applyNumberFormat="1" applyFont="1" applyFill="1" applyBorder="1" applyAlignment="1">
      <alignment vertical="center" wrapText="1"/>
    </xf>
    <xf numFmtId="0" fontId="19" fillId="0" borderId="33" xfId="0" applyFont="1" applyBorder="1" applyAlignment="1">
      <alignment horizontal="center" vertical="center" wrapText="1"/>
    </xf>
    <xf numFmtId="0" fontId="21" fillId="0" borderId="15" xfId="0" applyFont="1" applyBorder="1" applyAlignment="1">
      <alignment horizontal="center" vertical="center" wrapText="1"/>
    </xf>
    <xf numFmtId="0" fontId="9" fillId="6" borderId="33" xfId="3"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0" borderId="33" xfId="0" applyFont="1" applyBorder="1" applyAlignment="1">
      <alignment horizontal="center" vertical="center" wrapText="1"/>
    </xf>
    <xf numFmtId="164" fontId="9" fillId="0" borderId="33" xfId="2" applyNumberFormat="1" applyBorder="1" applyAlignment="1">
      <alignment horizontal="center" vertical="center"/>
    </xf>
    <xf numFmtId="0" fontId="19" fillId="7" borderId="33" xfId="0" applyFont="1" applyFill="1" applyBorder="1" applyAlignment="1">
      <alignment vertical="center" wrapText="1"/>
    </xf>
    <xf numFmtId="164" fontId="39" fillId="2" borderId="33" xfId="2" applyNumberFormat="1" applyFont="1" applyFill="1" applyBorder="1" applyAlignment="1">
      <alignment horizontal="center" vertical="center" wrapText="1"/>
    </xf>
    <xf numFmtId="43" fontId="19" fillId="0" borderId="7" xfId="2" applyNumberFormat="1" applyFont="1" applyBorder="1" applyAlignment="1">
      <alignment horizontal="center" vertical="center"/>
    </xf>
    <xf numFmtId="43" fontId="19" fillId="2" borderId="7" xfId="2" applyNumberFormat="1" applyFont="1" applyFill="1" applyBorder="1" applyAlignment="1">
      <alignment horizontal="center" vertical="center"/>
    </xf>
    <xf numFmtId="0" fontId="19" fillId="7" borderId="33" xfId="0" applyFont="1" applyFill="1" applyBorder="1" applyAlignment="1">
      <alignment horizontal="center" wrapText="1"/>
    </xf>
    <xf numFmtId="164" fontId="26" fillId="2" borderId="7" xfId="2" applyNumberFormat="1" applyFont="1" applyFill="1" applyBorder="1" applyAlignment="1">
      <alignment horizontal="center" vertical="center" wrapText="1"/>
    </xf>
    <xf numFmtId="0" fontId="0" fillId="0" borderId="0" xfId="0" applyAlignment="1">
      <alignment horizontal="right" vertical="center" wrapText="1"/>
    </xf>
    <xf numFmtId="164" fontId="50" fillId="0" borderId="0" xfId="0" applyNumberFormat="1" applyFont="1" applyAlignment="1">
      <alignment horizontal="right" vertical="center" wrapText="1"/>
    </xf>
    <xf numFmtId="0" fontId="51" fillId="0" borderId="0" xfId="0" applyFont="1" applyAlignment="1">
      <alignment horizontal="right" vertical="center" wrapText="1"/>
    </xf>
    <xf numFmtId="164" fontId="2" fillId="0" borderId="0" xfId="0" applyNumberFormat="1" applyFont="1" applyAlignment="1">
      <alignment horizontal="right" vertical="center" wrapText="1"/>
    </xf>
    <xf numFmtId="164" fontId="6" fillId="0" borderId="7" xfId="2" applyNumberFormat="1" applyFont="1" applyFill="1" applyBorder="1" applyAlignment="1">
      <alignment horizontal="center" vertical="center" wrapText="1"/>
    </xf>
    <xf numFmtId="164" fontId="19" fillId="0" borderId="15" xfId="2" applyNumberFormat="1" applyFont="1" applyFill="1" applyBorder="1" applyAlignment="1">
      <alignment horizontal="left" vertical="center" wrapText="1"/>
    </xf>
    <xf numFmtId="164" fontId="19" fillId="0" borderId="15" xfId="2" applyNumberFormat="1" applyFont="1" applyFill="1" applyBorder="1" applyAlignment="1">
      <alignment horizontal="center" vertical="center" wrapText="1"/>
    </xf>
    <xf numFmtId="165" fontId="9" fillId="0" borderId="33" xfId="0" applyNumberFormat="1" applyFont="1" applyFill="1" applyBorder="1" applyAlignment="1">
      <alignment horizontal="center" vertical="center"/>
    </xf>
    <xf numFmtId="0" fontId="19" fillId="0" borderId="33" xfId="0" applyFont="1" applyFill="1" applyBorder="1" applyAlignment="1">
      <alignment horizontal="left" vertical="center" wrapText="1"/>
    </xf>
    <xf numFmtId="164" fontId="9" fillId="0" borderId="33" xfId="2" applyNumberFormat="1" applyFill="1" applyBorder="1" applyAlignment="1">
      <alignment horizontal="center" vertical="center" wrapText="1"/>
    </xf>
    <xf numFmtId="164" fontId="9" fillId="0" borderId="31" xfId="2" applyNumberFormat="1" applyFill="1" applyBorder="1" applyAlignment="1">
      <alignment horizontal="center" vertical="center" wrapText="1"/>
    </xf>
    <xf numFmtId="49" fontId="9" fillId="0" borderId="33" xfId="2" applyNumberFormat="1" applyFill="1" applyBorder="1" applyAlignment="1">
      <alignment horizontal="left" vertical="center" wrapText="1"/>
    </xf>
    <xf numFmtId="166" fontId="9" fillId="0" borderId="33" xfId="2" applyNumberFormat="1" applyFill="1" applyBorder="1" applyAlignment="1">
      <alignment horizontal="center" vertical="center" wrapText="1"/>
    </xf>
    <xf numFmtId="164" fontId="19" fillId="0" borderId="33" xfId="2" applyNumberFormat="1" applyFont="1" applyFill="1" applyBorder="1" applyAlignment="1">
      <alignment vertical="top" wrapText="1"/>
    </xf>
    <xf numFmtId="171" fontId="19" fillId="0" borderId="7" xfId="2" applyNumberFormat="1" applyFont="1" applyFill="1" applyBorder="1" applyAlignment="1">
      <alignment horizontal="center" vertical="center" wrapText="1"/>
    </xf>
    <xf numFmtId="164" fontId="19" fillId="0" borderId="24" xfId="2" applyNumberFormat="1" applyFont="1" applyFill="1" applyBorder="1" applyAlignment="1">
      <alignment horizontal="center" vertical="center" wrapText="1"/>
    </xf>
    <xf numFmtId="164" fontId="19" fillId="0" borderId="24" xfId="2" applyNumberFormat="1" applyFont="1" applyFill="1" applyBorder="1" applyAlignment="1">
      <alignment horizontal="center" vertical="center"/>
    </xf>
    <xf numFmtId="0" fontId="19" fillId="0" borderId="33" xfId="0" applyFont="1" applyFill="1" applyBorder="1" applyAlignment="1">
      <alignment horizontal="center" wrapText="1"/>
    </xf>
    <xf numFmtId="0" fontId="19" fillId="0" borderId="33" xfId="0" applyFont="1" applyFill="1" applyBorder="1" applyAlignment="1">
      <alignment wrapText="1"/>
    </xf>
    <xf numFmtId="0" fontId="19" fillId="0" borderId="33" xfId="0" applyFont="1" applyFill="1" applyBorder="1" applyAlignment="1">
      <alignment vertical="center" wrapText="1"/>
    </xf>
    <xf numFmtId="0" fontId="21" fillId="0" borderId="33" xfId="0" applyFont="1" applyFill="1" applyBorder="1" applyAlignment="1">
      <alignment horizontal="center" wrapText="1"/>
    </xf>
    <xf numFmtId="0" fontId="21" fillId="0" borderId="7" xfId="0" applyFont="1" applyFill="1" applyBorder="1" applyAlignment="1">
      <alignment horizontal="center" vertical="center" wrapText="1"/>
    </xf>
    <xf numFmtId="164" fontId="25" fillId="0" borderId="1" xfId="0" applyNumberFormat="1" applyFont="1" applyBorder="1" applyAlignment="1">
      <alignment horizontal="right" vertical="center" wrapText="1"/>
    </xf>
    <xf numFmtId="164" fontId="25" fillId="0" borderId="0" xfId="0" applyNumberFormat="1" applyFont="1" applyAlignment="1">
      <alignment horizontal="right" vertical="center" wrapText="1"/>
    </xf>
    <xf numFmtId="0" fontId="0" fillId="0" borderId="0" xfId="0" applyAlignment="1">
      <alignment vertical="center"/>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8" xfId="0" applyFont="1" applyBorder="1" applyAlignment="1">
      <alignment horizontal="center" vertical="center" wrapText="1"/>
    </xf>
    <xf numFmtId="166" fontId="10" fillId="0" borderId="6" xfId="0" applyNumberFormat="1" applyFont="1" applyBorder="1" applyAlignment="1">
      <alignment horizontal="center" vertical="center" wrapText="1"/>
    </xf>
    <xf numFmtId="166" fontId="10" fillId="0" borderId="7" xfId="0" applyNumberFormat="1" applyFont="1" applyBorder="1" applyAlignment="1">
      <alignment horizontal="center" vertical="center" wrapText="1"/>
    </xf>
    <xf numFmtId="166" fontId="10" fillId="0" borderId="8" xfId="0" applyNumberFormat="1" applyFont="1" applyBorder="1" applyAlignment="1">
      <alignment horizontal="center" vertical="center" wrapText="1"/>
    </xf>
    <xf numFmtId="166" fontId="10" fillId="0" borderId="9" xfId="0" applyNumberFormat="1" applyFont="1" applyBorder="1" applyAlignment="1">
      <alignment horizontal="center" vertical="center" wrapText="1"/>
    </xf>
    <xf numFmtId="164" fontId="10" fillId="0" borderId="12"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164" fontId="10" fillId="0" borderId="13" xfId="0" applyNumberFormat="1" applyFont="1" applyBorder="1" applyAlignment="1">
      <alignment horizontal="center" vertical="center" wrapText="1"/>
    </xf>
    <xf numFmtId="164" fontId="10" fillId="0" borderId="14" xfId="0" applyNumberFormat="1" applyFont="1" applyBorder="1" applyAlignment="1">
      <alignment horizontal="center" vertical="center" wrapText="1"/>
    </xf>
    <xf numFmtId="167" fontId="10" fillId="0" borderId="14" xfId="0" applyNumberFormat="1" applyFont="1" applyBorder="1" applyAlignment="1">
      <alignment horizontal="center" vertical="center" wrapText="1"/>
    </xf>
    <xf numFmtId="167" fontId="10" fillId="0" borderId="9"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67" fontId="6" fillId="0" borderId="7" xfId="0" applyNumberFormat="1" applyFont="1" applyBorder="1" applyAlignment="1">
      <alignment horizontal="center" vertical="center" wrapText="1"/>
    </xf>
    <xf numFmtId="167" fontId="6" fillId="0" borderId="18" xfId="0" applyNumberFormat="1" applyFont="1" applyBorder="1" applyAlignment="1">
      <alignment horizontal="center" vertical="center" wrapText="1"/>
    </xf>
    <xf numFmtId="167" fontId="10" fillId="0" borderId="7" xfId="0" applyNumberFormat="1" applyFont="1" applyBorder="1" applyAlignment="1">
      <alignment horizontal="center" vertical="center" wrapText="1"/>
    </xf>
    <xf numFmtId="167" fontId="10" fillId="0" borderId="15" xfId="0" applyNumberFormat="1" applyFont="1" applyBorder="1" applyAlignment="1">
      <alignment horizontal="center" vertical="center" wrapText="1"/>
    </xf>
    <xf numFmtId="167" fontId="10" fillId="0" borderId="18"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0" xfId="0" applyNumberFormat="1" applyFont="1" applyAlignment="1">
      <alignment horizontal="center" vertical="center"/>
    </xf>
    <xf numFmtId="164" fontId="6" fillId="0" borderId="0" xfId="0" applyNumberFormat="1" applyFont="1" applyAlignment="1">
      <alignment horizontal="right" vertical="top" wrapText="1"/>
    </xf>
    <xf numFmtId="164" fontId="10" fillId="0" borderId="2" xfId="0" applyNumberFormat="1" applyFont="1" applyBorder="1" applyAlignment="1">
      <alignment horizontal="center" vertical="center"/>
    </xf>
    <xf numFmtId="164" fontId="10" fillId="0" borderId="7" xfId="0" applyNumberFormat="1" applyFont="1" applyBorder="1" applyAlignment="1">
      <alignment horizontal="center" vertical="center" wrapText="1"/>
    </xf>
    <xf numFmtId="164" fontId="10" fillId="0" borderId="15" xfId="0" applyNumberFormat="1" applyFont="1" applyBorder="1" applyAlignment="1">
      <alignment horizontal="center" vertical="center" wrapText="1"/>
    </xf>
    <xf numFmtId="164" fontId="10" fillId="0" borderId="18" xfId="0" applyNumberFormat="1" applyFont="1" applyBorder="1" applyAlignment="1">
      <alignment horizontal="center" vertical="center" wrapText="1"/>
    </xf>
    <xf numFmtId="164" fontId="10" fillId="0" borderId="7" xfId="2" applyNumberFormat="1" applyFont="1" applyFill="1" applyBorder="1" applyAlignment="1">
      <alignment horizontal="center" vertical="center" wrapText="1"/>
    </xf>
    <xf numFmtId="164" fontId="10" fillId="0" borderId="15" xfId="2" applyNumberFormat="1" applyFont="1" applyFill="1" applyBorder="1" applyAlignment="1">
      <alignment horizontal="center" vertical="center" wrapText="1"/>
    </xf>
    <xf numFmtId="164" fontId="10" fillId="0" borderId="18" xfId="2" applyNumberFormat="1" applyFont="1" applyFill="1" applyBorder="1" applyAlignment="1">
      <alignment horizontal="center" vertical="center" wrapText="1"/>
    </xf>
    <xf numFmtId="164" fontId="10" fillId="0" borderId="7" xfId="2" applyNumberFormat="1" applyFont="1" applyBorder="1" applyAlignment="1">
      <alignment horizontal="center" vertical="center" wrapText="1"/>
    </xf>
    <xf numFmtId="164" fontId="10" fillId="0" borderId="15" xfId="2" applyNumberFormat="1" applyFont="1" applyBorder="1" applyAlignment="1">
      <alignment horizontal="center" vertical="center" wrapText="1"/>
    </xf>
    <xf numFmtId="164" fontId="10" fillId="0" borderId="18" xfId="2" applyNumberFormat="1" applyFont="1" applyBorder="1" applyAlignment="1">
      <alignment horizontal="center" vertical="center" wrapText="1"/>
    </xf>
    <xf numFmtId="167" fontId="6" fillId="0" borderId="12" xfId="0" applyNumberFormat="1" applyFont="1" applyBorder="1" applyAlignment="1">
      <alignment horizontal="center" vertical="center" wrapText="1"/>
    </xf>
    <xf numFmtId="167" fontId="6" fillId="0" borderId="3" xfId="2" applyNumberFormat="1" applyFont="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8" xfId="0" applyNumberFormat="1" applyFont="1" applyFill="1" applyBorder="1" applyAlignment="1">
      <alignment horizontal="center" vertical="center" wrapText="1"/>
    </xf>
    <xf numFmtId="168" fontId="10" fillId="0" borderId="7" xfId="0" applyNumberFormat="1" applyFont="1" applyBorder="1" applyAlignment="1">
      <alignment horizontal="center" vertical="center" wrapText="1"/>
    </xf>
    <xf numFmtId="168" fontId="10" fillId="0" borderId="15" xfId="0" applyNumberFormat="1" applyFont="1" applyBorder="1" applyAlignment="1">
      <alignment horizontal="center" vertical="center" wrapText="1"/>
    </xf>
    <xf numFmtId="168" fontId="10" fillId="0" borderId="18" xfId="0" applyNumberFormat="1" applyFont="1" applyBorder="1" applyAlignment="1">
      <alignment horizontal="center" vertical="center" wrapText="1"/>
    </xf>
    <xf numFmtId="164" fontId="10" fillId="3" borderId="3" xfId="0" applyNumberFormat="1" applyFont="1" applyFill="1" applyBorder="1" applyAlignment="1">
      <alignment horizontal="center" vertical="center" wrapText="1"/>
    </xf>
    <xf numFmtId="165" fontId="6" fillId="0" borderId="3" xfId="0" applyNumberFormat="1" applyFont="1" applyBorder="1" applyAlignment="1">
      <alignment horizontal="center" vertical="center" textRotation="90" wrapText="1"/>
    </xf>
    <xf numFmtId="164" fontId="10" fillId="0" borderId="4"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164" fontId="10" fillId="0" borderId="5"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164" fontId="10" fillId="0" borderId="17" xfId="0" applyNumberFormat="1" applyFont="1" applyBorder="1" applyAlignment="1">
      <alignment horizontal="center" vertical="center" wrapText="1"/>
    </xf>
    <xf numFmtId="164" fontId="13" fillId="0" borderId="1" xfId="0" applyNumberFormat="1" applyFont="1" applyBorder="1" applyAlignment="1">
      <alignment horizontal="right" vertical="center" wrapText="1"/>
    </xf>
    <xf numFmtId="164" fontId="13" fillId="0" borderId="0" xfId="0" applyNumberFormat="1" applyFont="1" applyAlignment="1">
      <alignment horizontal="right" vertical="center" wrapText="1"/>
    </xf>
    <xf numFmtId="164" fontId="14" fillId="0" borderId="1" xfId="0" applyNumberFormat="1" applyFont="1" applyBorder="1" applyAlignment="1">
      <alignment horizontal="center" vertical="center" wrapText="1"/>
    </xf>
    <xf numFmtId="164" fontId="14" fillId="0" borderId="0" xfId="0" applyNumberFormat="1" applyFont="1" applyAlignment="1">
      <alignment horizontal="center" vertical="center" wrapText="1"/>
    </xf>
    <xf numFmtId="164" fontId="15" fillId="0" borderId="1" xfId="0" applyNumberFormat="1" applyFont="1" applyBorder="1" applyAlignment="1">
      <alignment horizontal="center" vertical="center" wrapText="1"/>
    </xf>
    <xf numFmtId="164" fontId="15" fillId="0" borderId="0" xfId="0" applyNumberFormat="1" applyFont="1" applyAlignment="1">
      <alignment horizontal="center" vertical="center" wrapText="1"/>
    </xf>
    <xf numFmtId="164" fontId="17" fillId="0" borderId="2" xfId="0" applyNumberFormat="1" applyFont="1" applyBorder="1" applyAlignment="1">
      <alignment horizontal="center" vertical="center" wrapText="1"/>
    </xf>
    <xf numFmtId="164" fontId="17" fillId="0" borderId="0" xfId="0" applyNumberFormat="1" applyFont="1" applyAlignment="1">
      <alignment horizontal="center" vertical="center" wrapText="1"/>
    </xf>
    <xf numFmtId="164" fontId="9" fillId="0" borderId="2" xfId="0" applyNumberFormat="1" applyFont="1" applyBorder="1" applyAlignment="1">
      <alignment horizontal="right" vertical="center" wrapText="1"/>
    </xf>
    <xf numFmtId="164" fontId="9" fillId="0" borderId="0" xfId="0" applyNumberFormat="1" applyFont="1" applyAlignment="1">
      <alignment horizontal="right" vertical="center" wrapText="1"/>
    </xf>
    <xf numFmtId="49" fontId="18" fillId="2" borderId="7" xfId="0" applyNumberFormat="1" applyFont="1" applyFill="1" applyBorder="1" applyAlignment="1">
      <alignment horizontal="center" vertical="center" wrapText="1"/>
    </xf>
    <xf numFmtId="49" fontId="18" fillId="2" borderId="15" xfId="0" applyNumberFormat="1" applyFont="1" applyFill="1" applyBorder="1" applyAlignment="1">
      <alignment horizontal="center" vertical="center" wrapText="1"/>
    </xf>
    <xf numFmtId="49" fontId="18" fillId="2" borderId="18" xfId="0" applyNumberFormat="1" applyFont="1" applyFill="1" applyBorder="1" applyAlignment="1">
      <alignment horizontal="center" vertical="center" wrapText="1"/>
    </xf>
    <xf numFmtId="167" fontId="9" fillId="0" borderId="3" xfId="0" applyNumberFormat="1" applyFont="1" applyBorder="1" applyAlignment="1">
      <alignment horizontal="center" vertical="center" wrapText="1"/>
    </xf>
    <xf numFmtId="164" fontId="18" fillId="0" borderId="2" xfId="0" applyNumberFormat="1" applyFont="1" applyBorder="1" applyAlignment="1">
      <alignment horizontal="center" vertical="center" wrapText="1"/>
    </xf>
    <xf numFmtId="164" fontId="18" fillId="0" borderId="0" xfId="0" applyNumberFormat="1" applyFont="1" applyAlignment="1">
      <alignment horizontal="center" vertical="center"/>
    </xf>
    <xf numFmtId="164" fontId="9" fillId="0" borderId="0" xfId="0" applyNumberFormat="1" applyFont="1" applyAlignment="1">
      <alignment horizontal="right" vertical="top" wrapText="1"/>
    </xf>
    <xf numFmtId="167" fontId="9" fillId="0" borderId="7" xfId="0" applyNumberFormat="1" applyFont="1" applyBorder="1" applyAlignment="1">
      <alignment horizontal="center" vertical="center" wrapText="1"/>
    </xf>
    <xf numFmtId="167" fontId="9" fillId="0" borderId="18" xfId="0" applyNumberFormat="1" applyFont="1" applyBorder="1" applyAlignment="1">
      <alignment horizontal="center" vertical="center" wrapText="1"/>
    </xf>
    <xf numFmtId="167" fontId="18" fillId="0" borderId="14" xfId="0" applyNumberFormat="1" applyFont="1" applyBorder="1" applyAlignment="1">
      <alignment horizontal="center" vertical="center" wrapText="1"/>
    </xf>
    <xf numFmtId="167" fontId="18" fillId="0" borderId="9" xfId="0" applyNumberFormat="1" applyFont="1" applyBorder="1" applyAlignment="1">
      <alignment horizontal="center" vertical="center" wrapText="1"/>
    </xf>
    <xf numFmtId="164" fontId="18" fillId="0" borderId="2" xfId="0" applyNumberFormat="1" applyFont="1" applyBorder="1" applyAlignment="1">
      <alignment horizontal="center" vertical="center"/>
    </xf>
    <xf numFmtId="165" fontId="9" fillId="0" borderId="3" xfId="0" applyNumberFormat="1" applyFont="1" applyBorder="1" applyAlignment="1">
      <alignment horizontal="center" vertical="center" textRotation="90" wrapText="1"/>
    </xf>
    <xf numFmtId="164" fontId="18" fillId="0" borderId="3" xfId="0" applyNumberFormat="1" applyFont="1" applyBorder="1" applyAlignment="1">
      <alignment horizontal="center" vertical="center" wrapText="1"/>
    </xf>
    <xf numFmtId="164" fontId="18" fillId="0" borderId="4"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164" fontId="18" fillId="0" borderId="16" xfId="0" applyNumberFormat="1" applyFont="1" applyBorder="1" applyAlignment="1">
      <alignment horizontal="center" vertical="center" wrapText="1"/>
    </xf>
    <xf numFmtId="164" fontId="18" fillId="0" borderId="5" xfId="0" applyNumberFormat="1" applyFont="1" applyBorder="1" applyAlignment="1">
      <alignment horizontal="center" vertical="center" wrapText="1"/>
    </xf>
    <xf numFmtId="164" fontId="18" fillId="0" borderId="11" xfId="0" applyNumberFormat="1" applyFont="1" applyBorder="1" applyAlignment="1">
      <alignment horizontal="center" vertical="center" wrapText="1"/>
    </xf>
    <xf numFmtId="164" fontId="18" fillId="0" borderId="17" xfId="0" applyNumberFormat="1" applyFont="1" applyBorder="1" applyAlignment="1">
      <alignment horizontal="center" vertical="center" wrapText="1"/>
    </xf>
    <xf numFmtId="166" fontId="18" fillId="0" borderId="6" xfId="0" applyNumberFormat="1" applyFont="1" applyBorder="1" applyAlignment="1">
      <alignment horizontal="center" vertical="center" wrapText="1"/>
    </xf>
    <xf numFmtId="166" fontId="18" fillId="0" borderId="7" xfId="0" applyNumberFormat="1" applyFont="1" applyBorder="1" applyAlignment="1">
      <alignment horizontal="center" vertical="center" wrapText="1"/>
    </xf>
    <xf numFmtId="166" fontId="18" fillId="0" borderId="8"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8" xfId="0" applyFont="1" applyBorder="1" applyAlignment="1">
      <alignment horizontal="center" vertical="center" wrapText="1"/>
    </xf>
    <xf numFmtId="167" fontId="18" fillId="0" borderId="7" xfId="0" applyNumberFormat="1" applyFont="1" applyBorder="1" applyAlignment="1">
      <alignment horizontal="center" vertical="center" wrapText="1"/>
    </xf>
    <xf numFmtId="167" fontId="18" fillId="0" borderId="15" xfId="0" applyNumberFormat="1" applyFont="1" applyBorder="1" applyAlignment="1">
      <alignment horizontal="center" vertical="center" wrapText="1"/>
    </xf>
    <xf numFmtId="167" fontId="18" fillId="0" borderId="18" xfId="0" applyNumberFormat="1" applyFont="1" applyBorder="1" applyAlignment="1">
      <alignment horizontal="center" vertical="center" wrapText="1"/>
    </xf>
    <xf numFmtId="164" fontId="18" fillId="0" borderId="12" xfId="0" applyNumberFormat="1" applyFont="1" applyBorder="1" applyAlignment="1">
      <alignment horizontal="center" vertical="center" wrapText="1"/>
    </xf>
    <xf numFmtId="164" fontId="18" fillId="0" borderId="13" xfId="0" applyNumberFormat="1" applyFont="1" applyBorder="1" applyAlignment="1">
      <alignment horizontal="center" vertical="center" wrapText="1"/>
    </xf>
    <xf numFmtId="164" fontId="18" fillId="0" borderId="14" xfId="0" applyNumberFormat="1" applyFont="1" applyBorder="1" applyAlignment="1">
      <alignment horizontal="center" vertical="center" wrapText="1"/>
    </xf>
    <xf numFmtId="167" fontId="9" fillId="0" borderId="12" xfId="0" applyNumberFormat="1" applyFont="1" applyBorder="1" applyAlignment="1">
      <alignment horizontal="center" vertical="center" wrapText="1"/>
    </xf>
    <xf numFmtId="167" fontId="9" fillId="0" borderId="3" xfId="2" applyNumberFormat="1" applyBorder="1" applyAlignment="1">
      <alignment horizontal="center" vertical="center" wrapText="1"/>
    </xf>
    <xf numFmtId="164" fontId="49" fillId="0" borderId="13" xfId="2" applyNumberFormat="1" applyFont="1" applyFill="1" applyBorder="1" applyAlignment="1">
      <alignment horizontal="center" vertical="center"/>
    </xf>
    <xf numFmtId="0" fontId="0" fillId="0" borderId="23" xfId="0" applyFill="1" applyBorder="1" applyAlignment="1">
      <alignment horizontal="center" vertical="center"/>
    </xf>
    <xf numFmtId="0" fontId="0" fillId="0" borderId="31" xfId="0" applyFill="1" applyBorder="1" applyAlignment="1">
      <alignment horizontal="center" vertical="center"/>
    </xf>
    <xf numFmtId="164" fontId="18" fillId="3" borderId="13" xfId="0" applyNumberFormat="1" applyFont="1" applyFill="1" applyBorder="1" applyAlignment="1">
      <alignment horizontal="center" vertical="center" wrapText="1"/>
    </xf>
    <xf numFmtId="164" fontId="18" fillId="3" borderId="23" xfId="0" applyNumberFormat="1" applyFont="1" applyFill="1" applyBorder="1" applyAlignment="1">
      <alignment horizontal="center" vertical="center" wrapText="1"/>
    </xf>
    <xf numFmtId="168" fontId="18" fillId="0" borderId="7" xfId="0" applyNumberFormat="1" applyFont="1" applyBorder="1" applyAlignment="1">
      <alignment horizontal="center" vertical="center" wrapText="1"/>
    </xf>
    <xf numFmtId="168" fontId="18" fillId="0" borderId="15" xfId="0" applyNumberFormat="1" applyFont="1" applyBorder="1" applyAlignment="1">
      <alignment horizontal="center" vertical="center" wrapText="1"/>
    </xf>
    <xf numFmtId="168" fontId="18" fillId="0" borderId="18" xfId="0" applyNumberFormat="1" applyFont="1" applyBorder="1" applyAlignment="1">
      <alignment horizontal="center" vertical="center" wrapText="1"/>
    </xf>
    <xf numFmtId="164" fontId="18" fillId="0" borderId="7" xfId="0" applyNumberFormat="1" applyFont="1" applyBorder="1" applyAlignment="1">
      <alignment horizontal="center" vertical="center" wrapText="1"/>
    </xf>
    <xf numFmtId="164" fontId="18" fillId="0" borderId="15" xfId="0" applyNumberFormat="1" applyFont="1" applyBorder="1" applyAlignment="1">
      <alignment horizontal="center" vertical="center" wrapText="1"/>
    </xf>
    <xf numFmtId="164" fontId="18" fillId="0" borderId="18" xfId="0" applyNumberFormat="1" applyFont="1" applyBorder="1" applyAlignment="1">
      <alignment horizontal="center" vertical="center" wrapText="1"/>
    </xf>
    <xf numFmtId="164" fontId="18" fillId="0" borderId="7" xfId="2" applyNumberFormat="1" applyFont="1" applyBorder="1" applyAlignment="1">
      <alignment horizontal="center" vertical="center" wrapText="1"/>
    </xf>
    <xf numFmtId="164" fontId="18" fillId="0" borderId="15" xfId="2" applyNumberFormat="1" applyFont="1" applyBorder="1" applyAlignment="1">
      <alignment horizontal="center" vertical="center" wrapText="1"/>
    </xf>
    <xf numFmtId="164" fontId="18" fillId="0" borderId="18" xfId="2" applyNumberFormat="1" applyFont="1" applyBorder="1" applyAlignment="1">
      <alignment horizontal="center" vertical="center" wrapText="1"/>
    </xf>
    <xf numFmtId="165" fontId="23" fillId="0" borderId="26" xfId="0" applyNumberFormat="1" applyFont="1" applyFill="1" applyBorder="1" applyAlignment="1">
      <alignment horizontal="center" vertical="center"/>
    </xf>
    <xf numFmtId="165" fontId="24" fillId="0" borderId="27" xfId="0" applyNumberFormat="1" applyFont="1" applyFill="1" applyBorder="1" applyAlignment="1">
      <alignment horizontal="center" vertical="center"/>
    </xf>
    <xf numFmtId="165" fontId="24" fillId="0" borderId="25" xfId="0" applyNumberFormat="1" applyFont="1" applyFill="1" applyBorder="1" applyAlignment="1">
      <alignment horizontal="center" vertical="center"/>
    </xf>
    <xf numFmtId="165" fontId="23" fillId="2" borderId="26" xfId="0" applyNumberFormat="1" applyFont="1" applyFill="1" applyBorder="1" applyAlignment="1">
      <alignment horizontal="center" vertical="center"/>
    </xf>
    <xf numFmtId="165" fontId="24" fillId="2" borderId="27" xfId="0" applyNumberFormat="1" applyFont="1" applyFill="1" applyBorder="1" applyAlignment="1">
      <alignment horizontal="center" vertical="center"/>
    </xf>
    <xf numFmtId="165" fontId="24" fillId="2" borderId="25" xfId="0" applyNumberFormat="1" applyFont="1" applyFill="1" applyBorder="1" applyAlignment="1">
      <alignment horizontal="center" vertical="center"/>
    </xf>
    <xf numFmtId="164" fontId="9" fillId="0" borderId="0" xfId="0" applyNumberFormat="1" applyFont="1" applyBorder="1" applyAlignment="1">
      <alignment horizontal="right" vertical="center" wrapText="1"/>
    </xf>
    <xf numFmtId="166" fontId="9" fillId="0" borderId="3" xfId="0" applyNumberFormat="1" applyFont="1" applyBorder="1" applyAlignment="1">
      <alignment horizontal="center" vertical="center" textRotation="90" wrapText="1"/>
    </xf>
    <xf numFmtId="0" fontId="18" fillId="0" borderId="3" xfId="0" applyFont="1" applyBorder="1" applyAlignment="1">
      <alignment horizontal="center" vertical="center" wrapText="1"/>
    </xf>
    <xf numFmtId="167" fontId="18" fillId="0" borderId="3"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168" fontId="18" fillId="0" borderId="3" xfId="0" applyNumberFormat="1" applyFont="1" applyBorder="1" applyAlignment="1">
      <alignment horizontal="center" vertical="center" wrapText="1"/>
    </xf>
    <xf numFmtId="164" fontId="18" fillId="3" borderId="3" xfId="0" applyNumberFormat="1" applyFont="1" applyFill="1" applyBorder="1" applyAlignment="1">
      <alignment horizontal="center" vertical="center" wrapText="1"/>
    </xf>
    <xf numFmtId="164" fontId="18" fillId="0" borderId="0" xfId="0" applyNumberFormat="1" applyFont="1" applyAlignment="1">
      <alignment horizontal="center" vertical="center" wrapText="1"/>
    </xf>
    <xf numFmtId="166" fontId="9" fillId="0" borderId="3" xfId="0" applyNumberFormat="1" applyFont="1" applyBorder="1" applyAlignment="1">
      <alignment horizontal="center" vertical="center" wrapText="1"/>
    </xf>
    <xf numFmtId="167" fontId="18" fillId="0" borderId="22" xfId="0" applyNumberFormat="1" applyFont="1" applyBorder="1" applyAlignment="1">
      <alignment horizontal="center" vertical="center" wrapText="1"/>
    </xf>
    <xf numFmtId="167" fontId="18" fillId="0" borderId="4"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0" xfId="0" applyNumberFormat="1" applyFont="1" applyAlignment="1">
      <alignment horizontal="right" vertical="center" wrapText="1"/>
    </xf>
    <xf numFmtId="0" fontId="0" fillId="0" borderId="0" xfId="0" applyAlignment="1">
      <alignment vertical="center" wrapText="1"/>
    </xf>
    <xf numFmtId="164" fontId="33" fillId="0" borderId="2" xfId="0" applyNumberFormat="1" applyFont="1" applyBorder="1" applyAlignment="1">
      <alignment horizontal="center" vertical="center" wrapText="1"/>
    </xf>
    <xf numFmtId="164" fontId="33" fillId="0" borderId="0" xfId="0" applyNumberFormat="1" applyFont="1" applyAlignment="1">
      <alignment horizontal="center" vertical="center"/>
    </xf>
    <xf numFmtId="164" fontId="26" fillId="0" borderId="0" xfId="0" applyNumberFormat="1" applyFont="1" applyAlignment="1">
      <alignment horizontal="right" vertical="top" wrapText="1"/>
    </xf>
    <xf numFmtId="164" fontId="33" fillId="0" borderId="2" xfId="0" applyNumberFormat="1" applyFont="1" applyBorder="1" applyAlignment="1">
      <alignment horizontal="center" vertical="center"/>
    </xf>
    <xf numFmtId="166" fontId="26" fillId="0" borderId="3" xfId="0" applyNumberFormat="1" applyFont="1" applyBorder="1" applyAlignment="1">
      <alignment horizontal="center" vertical="center" textRotation="90" wrapText="1"/>
    </xf>
    <xf numFmtId="164" fontId="34" fillId="0" borderId="3" xfId="0" applyNumberFormat="1" applyFont="1" applyBorder="1" applyAlignment="1">
      <alignment horizontal="center" vertical="center" wrapText="1"/>
    </xf>
    <xf numFmtId="167" fontId="10" fillId="0" borderId="22" xfId="0" applyNumberFormat="1" applyFont="1" applyBorder="1" applyAlignment="1">
      <alignment horizontal="center" vertical="center" wrapText="1"/>
    </xf>
    <xf numFmtId="167" fontId="10" fillId="0" borderId="4" xfId="0" applyNumberFormat="1" applyFont="1" applyBorder="1" applyAlignment="1">
      <alignment horizontal="center" vertical="center" wrapText="1"/>
    </xf>
    <xf numFmtId="164" fontId="38" fillId="0" borderId="2" xfId="0" applyNumberFormat="1" applyFont="1" applyBorder="1" applyAlignment="1">
      <alignment horizontal="center" vertical="center" wrapText="1"/>
    </xf>
    <xf numFmtId="164" fontId="38" fillId="0" borderId="0" xfId="0" applyNumberFormat="1" applyFont="1" applyAlignment="1">
      <alignment horizontal="center" vertical="center"/>
    </xf>
    <xf numFmtId="164" fontId="39" fillId="0" borderId="0" xfId="0" applyNumberFormat="1" applyFont="1" applyAlignment="1">
      <alignment horizontal="right" vertical="top" wrapText="1"/>
    </xf>
    <xf numFmtId="164" fontId="38" fillId="0" borderId="2" xfId="0" applyNumberFormat="1" applyFont="1" applyBorder="1" applyAlignment="1">
      <alignment horizontal="center" vertical="center"/>
    </xf>
    <xf numFmtId="166" fontId="39" fillId="0" borderId="3" xfId="0" applyNumberFormat="1" applyFont="1" applyBorder="1" applyAlignment="1">
      <alignment horizontal="center" vertical="center" textRotation="90" wrapText="1"/>
    </xf>
    <xf numFmtId="164" fontId="38" fillId="0" borderId="3" xfId="0" applyNumberFormat="1" applyFont="1" applyBorder="1" applyAlignment="1">
      <alignment horizontal="center" vertical="center" wrapText="1"/>
    </xf>
    <xf numFmtId="164" fontId="38" fillId="0" borderId="4" xfId="0" applyNumberFormat="1" applyFont="1" applyBorder="1" applyAlignment="1">
      <alignment horizontal="center" vertical="center" wrapText="1"/>
    </xf>
    <xf numFmtId="164" fontId="38" fillId="0" borderId="10" xfId="0" applyNumberFormat="1" applyFont="1" applyBorder="1" applyAlignment="1">
      <alignment horizontal="center" vertical="center" wrapText="1"/>
    </xf>
    <xf numFmtId="164" fontId="38" fillId="0" borderId="16" xfId="0" applyNumberFormat="1" applyFont="1" applyBorder="1" applyAlignment="1">
      <alignment horizontal="center" vertical="center" wrapText="1"/>
    </xf>
    <xf numFmtId="164" fontId="38" fillId="0" borderId="5" xfId="0" applyNumberFormat="1" applyFont="1" applyBorder="1" applyAlignment="1">
      <alignment horizontal="center" vertical="center" wrapText="1"/>
    </xf>
    <xf numFmtId="164" fontId="38" fillId="0" borderId="11" xfId="0" applyNumberFormat="1" applyFont="1" applyBorder="1" applyAlignment="1">
      <alignment horizontal="center" vertical="center" wrapText="1"/>
    </xf>
    <xf numFmtId="164" fontId="38" fillId="0" borderId="17"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8" fillId="0" borderId="7"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8" fillId="0" borderId="9" xfId="0" applyNumberFormat="1" applyFont="1" applyBorder="1" applyAlignment="1">
      <alignment horizontal="center" vertical="center" wrapText="1"/>
    </xf>
    <xf numFmtId="0" fontId="38" fillId="0" borderId="3" xfId="0" applyFont="1" applyBorder="1" applyAlignment="1">
      <alignment horizontal="center" vertical="center" wrapText="1"/>
    </xf>
    <xf numFmtId="167" fontId="38" fillId="0" borderId="3" xfId="0" applyNumberFormat="1" applyFont="1" applyBorder="1" applyAlignment="1">
      <alignment horizontal="center" vertical="center" wrapText="1"/>
    </xf>
    <xf numFmtId="164" fontId="38" fillId="0" borderId="12" xfId="0" applyNumberFormat="1" applyFont="1" applyBorder="1" applyAlignment="1">
      <alignment horizontal="center" vertical="center" wrapText="1"/>
    </xf>
    <xf numFmtId="164" fontId="38" fillId="0" borderId="13" xfId="0" applyNumberFormat="1" applyFont="1" applyBorder="1" applyAlignment="1">
      <alignment horizontal="center" vertical="center" wrapText="1"/>
    </xf>
    <xf numFmtId="164" fontId="38" fillId="0" borderId="14" xfId="0" applyNumberFormat="1" applyFont="1" applyBorder="1" applyAlignment="1">
      <alignment horizontal="center" vertical="center" wrapText="1"/>
    </xf>
    <xf numFmtId="167" fontId="39" fillId="0" borderId="12" xfId="0" applyNumberFormat="1" applyFont="1" applyBorder="1" applyAlignment="1">
      <alignment horizontal="center" vertical="center" wrapText="1"/>
    </xf>
    <xf numFmtId="167" fontId="39" fillId="0" borderId="3" xfId="2" applyNumberFormat="1" applyFont="1" applyBorder="1" applyAlignment="1">
      <alignment horizontal="center" vertical="center" wrapText="1"/>
    </xf>
    <xf numFmtId="167" fontId="39" fillId="0" borderId="3" xfId="0" applyNumberFormat="1" applyFont="1" applyBorder="1" applyAlignment="1">
      <alignment horizontal="center" vertical="center" wrapText="1"/>
    </xf>
    <xf numFmtId="167" fontId="39" fillId="0" borderId="7" xfId="0" applyNumberFormat="1" applyFont="1" applyBorder="1" applyAlignment="1">
      <alignment horizontal="center" vertical="center" wrapText="1"/>
    </xf>
    <xf numFmtId="167" fontId="39" fillId="0" borderId="18" xfId="0" applyNumberFormat="1" applyFont="1" applyBorder="1" applyAlignment="1">
      <alignment horizontal="center" vertical="center" wrapText="1"/>
    </xf>
    <xf numFmtId="49" fontId="38" fillId="0" borderId="3" xfId="0" applyNumberFormat="1" applyFont="1" applyBorder="1" applyAlignment="1">
      <alignment horizontal="center" vertical="center" wrapText="1"/>
    </xf>
    <xf numFmtId="168" fontId="38" fillId="0" borderId="3" xfId="0" applyNumberFormat="1" applyFont="1" applyBorder="1" applyAlignment="1">
      <alignment horizontal="center" vertical="center" wrapText="1"/>
    </xf>
    <xf numFmtId="164" fontId="38" fillId="0" borderId="7" xfId="2" applyNumberFormat="1" applyFont="1" applyBorder="1" applyAlignment="1">
      <alignment horizontal="center" vertical="center" wrapText="1"/>
    </xf>
    <xf numFmtId="164" fontId="38" fillId="0" borderId="15" xfId="2" applyNumberFormat="1" applyFont="1" applyBorder="1" applyAlignment="1">
      <alignment horizontal="center" vertical="center" wrapText="1"/>
    </xf>
    <xf numFmtId="164" fontId="38" fillId="0" borderId="18" xfId="2" applyNumberFormat="1" applyFont="1" applyBorder="1" applyAlignment="1">
      <alignment horizontal="center" vertical="center" wrapText="1"/>
    </xf>
    <xf numFmtId="166" fontId="18" fillId="0" borderId="28" xfId="0" applyNumberFormat="1" applyFont="1" applyBorder="1" applyAlignment="1">
      <alignment horizontal="center" vertical="center" wrapText="1"/>
    </xf>
    <xf numFmtId="166" fontId="18" fillId="0" borderId="23" xfId="0" applyNumberFormat="1" applyFont="1" applyBorder="1" applyAlignment="1">
      <alignment horizontal="center" vertical="center" wrapText="1"/>
    </xf>
    <xf numFmtId="166" fontId="18" fillId="0" borderId="22" xfId="0" applyNumberFormat="1" applyFont="1" applyBorder="1" applyAlignment="1">
      <alignment horizontal="center" vertical="center" wrapText="1"/>
    </xf>
    <xf numFmtId="164" fontId="18" fillId="0" borderId="28" xfId="0" applyNumberFormat="1" applyFont="1" applyBorder="1" applyAlignment="1">
      <alignment horizontal="center" vertical="center" wrapText="1"/>
    </xf>
    <xf numFmtId="164" fontId="18" fillId="0" borderId="23" xfId="0" applyNumberFormat="1" applyFont="1" applyBorder="1" applyAlignment="1">
      <alignment horizontal="center" vertical="center" wrapText="1"/>
    </xf>
    <xf numFmtId="164" fontId="18" fillId="0" borderId="22" xfId="0" applyNumberFormat="1" applyFont="1" applyBorder="1" applyAlignment="1">
      <alignment horizontal="center" vertical="center" wrapText="1"/>
    </xf>
    <xf numFmtId="167" fontId="9" fillId="0" borderId="6" xfId="0" applyNumberFormat="1" applyFont="1" applyBorder="1" applyAlignment="1">
      <alignment horizontal="center" vertical="center" wrapText="1"/>
    </xf>
    <xf numFmtId="167" fontId="9" fillId="0" borderId="19" xfId="0" applyNumberFormat="1" applyFont="1" applyBorder="1" applyAlignment="1">
      <alignment horizontal="center" vertical="center" wrapText="1"/>
    </xf>
    <xf numFmtId="167" fontId="9" fillId="0" borderId="7" xfId="2" applyNumberFormat="1" applyBorder="1" applyAlignment="1">
      <alignment horizontal="center" vertical="center" wrapText="1"/>
    </xf>
    <xf numFmtId="167" fontId="9" fillId="0" borderId="18" xfId="2" applyNumberFormat="1" applyBorder="1" applyAlignment="1">
      <alignment horizontal="center" vertical="center" wrapText="1"/>
    </xf>
    <xf numFmtId="167" fontId="18" fillId="0" borderId="29" xfId="0" applyNumberFormat="1" applyFont="1" applyBorder="1" applyAlignment="1">
      <alignment horizontal="center" vertical="center" wrapText="1"/>
    </xf>
    <xf numFmtId="167" fontId="38" fillId="0" borderId="14" xfId="0" applyNumberFormat="1" applyFont="1" applyBorder="1" applyAlignment="1">
      <alignment horizontal="center" vertical="center" wrapText="1"/>
    </xf>
    <xf numFmtId="167" fontId="38" fillId="0" borderId="9" xfId="0" applyNumberFormat="1" applyFont="1" applyBorder="1" applyAlignment="1">
      <alignment horizontal="center" vertical="center" wrapText="1"/>
    </xf>
    <xf numFmtId="164" fontId="38" fillId="3" borderId="3" xfId="0" applyNumberFormat="1" applyFont="1" applyFill="1" applyBorder="1" applyAlignment="1">
      <alignment horizontal="center" vertical="center" wrapText="1"/>
    </xf>
    <xf numFmtId="167" fontId="6" fillId="0" borderId="6" xfId="0" applyNumberFormat="1" applyFont="1" applyBorder="1" applyAlignment="1">
      <alignment horizontal="center" vertical="center" wrapText="1"/>
    </xf>
    <xf numFmtId="167" fontId="6" fillId="0" borderId="19" xfId="0" applyNumberFormat="1" applyFont="1" applyBorder="1" applyAlignment="1">
      <alignment horizontal="center" vertical="center" wrapText="1"/>
    </xf>
    <xf numFmtId="167" fontId="6" fillId="0" borderId="7" xfId="2" applyNumberFormat="1" applyFont="1" applyBorder="1" applyAlignment="1">
      <alignment horizontal="center" vertical="center" wrapText="1"/>
    </xf>
    <xf numFmtId="167" fontId="6" fillId="0" borderId="18" xfId="2" applyNumberFormat="1" applyFont="1" applyBorder="1" applyAlignment="1">
      <alignment horizontal="center" vertical="center" wrapText="1"/>
    </xf>
    <xf numFmtId="167" fontId="10" fillId="0" borderId="29" xfId="0" applyNumberFormat="1" applyFont="1" applyBorder="1" applyAlignment="1">
      <alignment horizontal="center" vertical="center" wrapText="1"/>
    </xf>
    <xf numFmtId="164" fontId="25" fillId="2" borderId="1" xfId="0" applyNumberFormat="1" applyFont="1" applyFill="1" applyBorder="1" applyAlignment="1">
      <alignment horizontal="right" vertical="center" wrapText="1"/>
    </xf>
    <xf numFmtId="164" fontId="25" fillId="2" borderId="0" xfId="0" applyNumberFormat="1" applyFont="1" applyFill="1" applyAlignment="1">
      <alignment horizontal="right" vertical="center" wrapText="1"/>
    </xf>
    <xf numFmtId="164" fontId="26" fillId="2" borderId="2" xfId="0" applyNumberFormat="1" applyFont="1" applyFill="1" applyBorder="1" applyAlignment="1">
      <alignment horizontal="right" vertical="center" wrapText="1"/>
    </xf>
    <xf numFmtId="164" fontId="26" fillId="2" borderId="0" xfId="0" applyNumberFormat="1" applyFont="1" applyFill="1" applyAlignment="1">
      <alignment horizontal="right" vertical="center" wrapText="1"/>
    </xf>
  </cellXfs>
  <cellStyles count="9">
    <cellStyle name="Komats" xfId="1" builtinId="3"/>
    <cellStyle name="Normal 3" xfId="2"/>
    <cellStyle name="Normal_F8prec" xfId="3"/>
    <cellStyle name="Normal_PROJEKTI_2016_PLĀNS_Aija un Inese" xfId="4"/>
    <cellStyle name="Normal_PROJEKTI_2016_PLĀNS_Aija un Inese 2" xfId="6"/>
    <cellStyle name="Parasts" xfId="0" builtinId="0"/>
    <cellStyle name="Parasts 2" xfId="5"/>
    <cellStyle name="Parasts 2 2" xfId="8"/>
    <cellStyle name="Parasts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RBS\aa_Budzets_2019\aa__Attistibas_programmas_investiciju_plans_2018_2020_gad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prioritate"/>
      <sheetName val="2_prioritate"/>
      <sheetName val="3_prioritate"/>
      <sheetName val="4_prioritate"/>
      <sheetName val="5_prioritate"/>
      <sheetName val="6_prioritate"/>
      <sheetName val="7_prioritate"/>
      <sheetName val="Kopa finanses"/>
      <sheetName val="Lapa1"/>
    </sheetNames>
    <sheetDataSet>
      <sheetData sheetId="0" refreshError="1">
        <row r="4">
          <cell r="A4" t="str">
            <v>1. ilgtermiņa prioritāte - VESELĪGA UN SOCIĀLI ATBALSTĪTA SABIEDRĪBA</v>
          </cell>
        </row>
        <row r="25">
          <cell r="B25">
            <v>8</v>
          </cell>
        </row>
      </sheetData>
      <sheetData sheetId="1" refreshError="1">
        <row r="7">
          <cell r="A7" t="str">
            <v>2. ilgtermiņa prioritāte - DAUDZVEIDĪGA UN INOVATĪVA EKONOMIKA</v>
          </cell>
        </row>
      </sheetData>
      <sheetData sheetId="2" refreshError="1">
        <row r="7">
          <cell r="A7" t="str">
            <v>3. ilgtermiņa prioritāte - VIDI SAUDZĒJOŠA INFRASTRUKTŪRA</v>
          </cell>
        </row>
        <row r="174">
          <cell r="B174">
            <v>131</v>
          </cell>
        </row>
      </sheetData>
      <sheetData sheetId="3" refreshError="1">
        <row r="7">
          <cell r="A7" t="str">
            <v>4. ilgtermiņa prioritāte - KONKURĒTSPĒJĪGA IZGLĪTĪBA UN SPORTS</v>
          </cell>
        </row>
        <row r="252">
          <cell r="B252">
            <v>227</v>
          </cell>
        </row>
      </sheetData>
      <sheetData sheetId="4" refreshError="1">
        <row r="7">
          <cell r="A7" t="str">
            <v>5. ilgtermiņa prioritāte - KVALITATĪVA UN PIEEJAMA KULTŪRVIDE</v>
          </cell>
        </row>
        <row r="111">
          <cell r="B111">
            <v>88</v>
          </cell>
        </row>
      </sheetData>
      <sheetData sheetId="5" refreshError="1">
        <row r="7">
          <cell r="A7" t="str">
            <v>6. ilgtermiņa prioritāte - ATBILDĪGA DABAS APSAIMNIEKOŠANA</v>
          </cell>
        </row>
      </sheetData>
      <sheetData sheetId="6" refreshError="1">
        <row r="7">
          <cell r="A7" t="str">
            <v xml:space="preserve">7. ilgtermiņa prioritāte -  EFEKTĪVA UN MODERNA PĀRVALDE  </v>
          </cell>
        </row>
        <row r="27">
          <cell r="B27">
            <v>3</v>
          </cell>
        </row>
      </sheetData>
      <sheetData sheetId="7" refreshError="1"/>
      <sheetData sheetId="8" refreshError="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2"/>
  <sheetViews>
    <sheetView tabSelected="1" zoomScale="55" zoomScaleNormal="55" workbookViewId="0">
      <selection sqref="A1:Z1"/>
    </sheetView>
  </sheetViews>
  <sheetFormatPr defaultColWidth="9.140625" defaultRowHeight="12.75"/>
  <cols>
    <col min="1" max="1" width="5.5703125" style="61" customWidth="1"/>
    <col min="2" max="2" width="42.42578125" style="62" customWidth="1"/>
    <col min="3" max="3" width="25.28515625" style="6" customWidth="1"/>
    <col min="4" max="4" width="10.140625" style="6" customWidth="1"/>
    <col min="5" max="5" width="14.28515625" style="6" customWidth="1"/>
    <col min="6" max="6" width="14.140625" style="63" customWidth="1"/>
    <col min="7" max="7" width="11.28515625" style="64" customWidth="1"/>
    <col min="8" max="8" width="11.28515625" style="63" customWidth="1"/>
    <col min="9" max="9" width="10.28515625" style="63" customWidth="1"/>
    <col min="10" max="10" width="10.140625" style="63" customWidth="1"/>
    <col min="11" max="11" width="9.85546875" style="63" customWidth="1"/>
    <col min="12" max="12" width="10" style="63" customWidth="1"/>
    <col min="13" max="13" width="9.28515625" style="63" customWidth="1"/>
    <col min="14" max="14" width="14.140625" style="63" customWidth="1"/>
    <col min="15" max="15" width="11.28515625" style="64" customWidth="1"/>
    <col min="16" max="16" width="11.28515625" style="63" customWidth="1"/>
    <col min="17" max="17" width="10.28515625" style="63" customWidth="1"/>
    <col min="18" max="18" width="10.140625" style="63" customWidth="1"/>
    <col min="19" max="19" width="9.85546875" style="63" customWidth="1"/>
    <col min="20" max="20" width="10" style="63" customWidth="1"/>
    <col min="21" max="21" width="9.28515625" style="63" customWidth="1"/>
    <col min="22" max="22" width="9.7109375" style="63" customWidth="1"/>
    <col min="23" max="23" width="11.7109375" style="63" customWidth="1"/>
    <col min="24" max="24" width="35.42578125" style="65" customWidth="1"/>
    <col min="25" max="25" width="10.140625" style="66" customWidth="1"/>
    <col min="26" max="26" width="17.42578125" style="67" customWidth="1"/>
    <col min="27" max="27" width="11.7109375" style="67" customWidth="1"/>
    <col min="28" max="28" width="23.140625" style="67" customWidth="1"/>
    <col min="29" max="30" width="9.140625" style="5"/>
    <col min="31" max="34" width="46.42578125" style="5" customWidth="1"/>
    <col min="35" max="16384" width="9.140625" style="6"/>
  </cols>
  <sheetData>
    <row r="1" spans="1:55" s="2" customFormat="1" ht="53.25" customHeight="1">
      <c r="A1" s="477" t="s">
        <v>2123</v>
      </c>
      <c r="B1" s="478"/>
      <c r="C1" s="478"/>
      <c r="D1" s="478"/>
      <c r="E1" s="478"/>
      <c r="F1" s="478"/>
      <c r="G1" s="478"/>
      <c r="H1" s="478"/>
      <c r="I1" s="478"/>
      <c r="J1" s="478"/>
      <c r="K1" s="478"/>
      <c r="L1" s="478"/>
      <c r="M1" s="479"/>
      <c r="N1" s="479"/>
      <c r="O1" s="479"/>
      <c r="P1" s="479"/>
      <c r="Q1" s="479"/>
      <c r="R1" s="479"/>
      <c r="S1" s="479"/>
      <c r="T1" s="479"/>
      <c r="U1" s="479"/>
      <c r="V1" s="479"/>
      <c r="W1" s="479"/>
      <c r="X1" s="479"/>
      <c r="Y1" s="479"/>
      <c r="Z1" s="479"/>
    </row>
    <row r="2" spans="1:55" s="2" customFormat="1" ht="38.1" customHeight="1">
      <c r="A2" s="426"/>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5"/>
      <c r="AB2" s="455"/>
      <c r="AC2" s="1"/>
      <c r="AD2" s="1"/>
      <c r="AE2" s="1"/>
      <c r="AF2" s="1"/>
      <c r="AG2" s="1"/>
      <c r="AH2" s="1"/>
    </row>
    <row r="3" spans="1:55" s="2" customFormat="1" ht="38.1" customHeight="1">
      <c r="A3" s="426"/>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5"/>
      <c r="AB3" s="455"/>
      <c r="AC3" s="1"/>
      <c r="AD3" s="1"/>
      <c r="AE3" s="1"/>
      <c r="AF3" s="1"/>
      <c r="AG3" s="1"/>
      <c r="AH3" s="1"/>
    </row>
    <row r="4" spans="1:55" ht="29.25" customHeight="1">
      <c r="A4" s="427"/>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56"/>
      <c r="AB4" s="457"/>
      <c r="AC4" s="4" t="s">
        <v>0</v>
      </c>
    </row>
    <row r="5" spans="1:55" ht="47.65" customHeight="1">
      <c r="A5" s="499" t="s">
        <v>2121</v>
      </c>
      <c r="B5" s="500"/>
      <c r="C5" s="500"/>
      <c r="D5" s="500"/>
      <c r="E5" s="500"/>
      <c r="F5" s="500"/>
      <c r="G5" s="500"/>
      <c r="H5" s="500"/>
      <c r="I5" s="500"/>
      <c r="J5" s="500"/>
      <c r="K5" s="500"/>
      <c r="L5" s="500"/>
      <c r="M5" s="500"/>
      <c r="N5" s="500"/>
      <c r="O5" s="500"/>
      <c r="P5" s="500"/>
      <c r="Q5" s="500"/>
      <c r="R5" s="500"/>
      <c r="S5" s="500"/>
      <c r="T5" s="500"/>
      <c r="U5" s="500"/>
      <c r="V5" s="500"/>
      <c r="W5" s="500"/>
      <c r="X5" s="500"/>
      <c r="Y5" s="501"/>
      <c r="Z5" s="501"/>
      <c r="AA5" s="501"/>
      <c r="AB5" s="3"/>
    </row>
    <row r="6" spans="1:55">
      <c r="A6" s="502" t="s">
        <v>2</v>
      </c>
      <c r="B6" s="500"/>
      <c r="C6" s="500"/>
      <c r="D6" s="500"/>
      <c r="E6" s="500"/>
      <c r="F6" s="500"/>
      <c r="G6" s="500"/>
      <c r="H6" s="500"/>
      <c r="I6" s="500"/>
      <c r="J6" s="500"/>
      <c r="K6" s="500"/>
      <c r="L6" s="500"/>
      <c r="M6" s="500"/>
      <c r="N6" s="500"/>
      <c r="O6" s="500"/>
      <c r="P6" s="500"/>
      <c r="Q6" s="500"/>
      <c r="R6" s="500"/>
      <c r="S6" s="500"/>
      <c r="T6" s="500"/>
      <c r="U6" s="500"/>
      <c r="V6" s="500"/>
      <c r="W6" s="500"/>
      <c r="X6" s="500"/>
      <c r="Y6" s="7"/>
      <c r="Z6" s="7"/>
      <c r="AA6" s="7"/>
      <c r="AB6" s="3"/>
    </row>
    <row r="7" spans="1:55">
      <c r="A7" s="521" t="s">
        <v>3</v>
      </c>
      <c r="B7" s="488" t="s">
        <v>4</v>
      </c>
      <c r="C7" s="522" t="s">
        <v>5</v>
      </c>
      <c r="D7" s="522" t="s">
        <v>6</v>
      </c>
      <c r="E7" s="525" t="s">
        <v>7</v>
      </c>
      <c r="F7" s="483">
        <v>2018</v>
      </c>
      <c r="G7" s="484"/>
      <c r="H7" s="484"/>
      <c r="I7" s="484"/>
      <c r="J7" s="484"/>
      <c r="K7" s="484"/>
      <c r="L7" s="485"/>
      <c r="M7" s="486"/>
      <c r="N7" s="483">
        <v>2019</v>
      </c>
      <c r="O7" s="484"/>
      <c r="P7" s="484"/>
      <c r="Q7" s="484"/>
      <c r="R7" s="484"/>
      <c r="S7" s="484"/>
      <c r="T7" s="485"/>
      <c r="U7" s="486"/>
      <c r="V7" s="480">
        <v>2020</v>
      </c>
      <c r="W7" s="496" t="s">
        <v>8</v>
      </c>
      <c r="X7" s="514" t="s">
        <v>9</v>
      </c>
      <c r="Y7" s="517" t="s">
        <v>10</v>
      </c>
      <c r="Z7" s="503" t="s">
        <v>11</v>
      </c>
      <c r="AA7" s="506" t="s">
        <v>12</v>
      </c>
      <c r="AB7" s="509" t="s">
        <v>13</v>
      </c>
    </row>
    <row r="8" spans="1:55">
      <c r="A8" s="521"/>
      <c r="B8" s="488"/>
      <c r="C8" s="523"/>
      <c r="D8" s="523"/>
      <c r="E8" s="526"/>
      <c r="F8" s="487" t="s">
        <v>14</v>
      </c>
      <c r="G8" s="488"/>
      <c r="H8" s="488"/>
      <c r="I8" s="488"/>
      <c r="J8" s="488"/>
      <c r="K8" s="488"/>
      <c r="L8" s="489"/>
      <c r="M8" s="490"/>
      <c r="N8" s="487" t="s">
        <v>14</v>
      </c>
      <c r="O8" s="488"/>
      <c r="P8" s="488"/>
      <c r="Q8" s="488"/>
      <c r="R8" s="488"/>
      <c r="S8" s="488"/>
      <c r="T8" s="489"/>
      <c r="U8" s="490"/>
      <c r="V8" s="481"/>
      <c r="W8" s="497"/>
      <c r="X8" s="515"/>
      <c r="Y8" s="518"/>
      <c r="Z8" s="504"/>
      <c r="AA8" s="507"/>
      <c r="AB8" s="510"/>
    </row>
    <row r="9" spans="1:55" ht="12.75" customHeight="1">
      <c r="A9" s="521"/>
      <c r="B9" s="488"/>
      <c r="C9" s="523"/>
      <c r="D9" s="523"/>
      <c r="E9" s="526"/>
      <c r="F9" s="512" t="s">
        <v>15</v>
      </c>
      <c r="G9" s="513" t="s">
        <v>16</v>
      </c>
      <c r="H9" s="493" t="s">
        <v>17</v>
      </c>
      <c r="I9" s="494" t="s">
        <v>18</v>
      </c>
      <c r="J9" s="493" t="s">
        <v>19</v>
      </c>
      <c r="K9" s="494" t="s">
        <v>20</v>
      </c>
      <c r="L9" s="494" t="s">
        <v>21</v>
      </c>
      <c r="M9" s="491" t="s">
        <v>22</v>
      </c>
      <c r="N9" s="512" t="s">
        <v>15</v>
      </c>
      <c r="O9" s="513" t="s">
        <v>16</v>
      </c>
      <c r="P9" s="493" t="s">
        <v>17</v>
      </c>
      <c r="Q9" s="494" t="s">
        <v>18</v>
      </c>
      <c r="R9" s="493" t="s">
        <v>19</v>
      </c>
      <c r="S9" s="494" t="s">
        <v>20</v>
      </c>
      <c r="T9" s="494" t="s">
        <v>21</v>
      </c>
      <c r="U9" s="491" t="s">
        <v>22</v>
      </c>
      <c r="V9" s="481"/>
      <c r="W9" s="497"/>
      <c r="X9" s="515"/>
      <c r="Y9" s="518"/>
      <c r="Z9" s="504"/>
      <c r="AA9" s="507"/>
      <c r="AB9" s="510"/>
    </row>
    <row r="10" spans="1:55" ht="81.75" customHeight="1">
      <c r="A10" s="521"/>
      <c r="B10" s="488"/>
      <c r="C10" s="524"/>
      <c r="D10" s="524"/>
      <c r="E10" s="527"/>
      <c r="F10" s="512"/>
      <c r="G10" s="513"/>
      <c r="H10" s="493"/>
      <c r="I10" s="495"/>
      <c r="J10" s="493"/>
      <c r="K10" s="495"/>
      <c r="L10" s="495"/>
      <c r="M10" s="492"/>
      <c r="N10" s="512"/>
      <c r="O10" s="513"/>
      <c r="P10" s="493"/>
      <c r="Q10" s="495"/>
      <c r="R10" s="493"/>
      <c r="S10" s="495"/>
      <c r="T10" s="495"/>
      <c r="U10" s="492"/>
      <c r="V10" s="482"/>
      <c r="W10" s="498"/>
      <c r="X10" s="516"/>
      <c r="Y10" s="519"/>
      <c r="Z10" s="505"/>
      <c r="AA10" s="508"/>
      <c r="AB10" s="511"/>
    </row>
    <row r="11" spans="1:55" s="17" customFormat="1">
      <c r="A11" s="520" t="s">
        <v>23</v>
      </c>
      <c r="B11" s="520"/>
      <c r="C11" s="10"/>
      <c r="D11" s="10"/>
      <c r="E11" s="11"/>
      <c r="F11" s="12">
        <f>F12+F14+F19+F23</f>
        <v>1691242.87</v>
      </c>
      <c r="G11" s="12">
        <f>G12+G14+G19+G23</f>
        <v>1797212.87</v>
      </c>
      <c r="H11" s="12">
        <f>H12+H14+H19+H23</f>
        <v>115860</v>
      </c>
      <c r="I11" s="13"/>
      <c r="J11" s="12">
        <f>J12+J14+J19+J23</f>
        <v>0</v>
      </c>
      <c r="K11" s="12">
        <f>K12+K14+K19+K23</f>
        <v>0</v>
      </c>
      <c r="L11" s="13"/>
      <c r="M11" s="12">
        <f>M12+M14+M19+M23</f>
        <v>1807102.87</v>
      </c>
      <c r="N11" s="12">
        <f>N12+N14+N19+N23</f>
        <v>274616</v>
      </c>
      <c r="O11" s="12">
        <f>O12+O14+O19+O23</f>
        <v>2513749</v>
      </c>
      <c r="P11" s="12">
        <f>P12+P14+P19+P23</f>
        <v>173790</v>
      </c>
      <c r="Q11" s="13"/>
      <c r="R11" s="12">
        <f>R12+R14+R19+R23</f>
        <v>0</v>
      </c>
      <c r="S11" s="12">
        <f>S12+S14+S19+S23</f>
        <v>0</v>
      </c>
      <c r="T11" s="13"/>
      <c r="U11" s="12">
        <f>U12+U14+U19+U23</f>
        <v>263196</v>
      </c>
      <c r="V11" s="12">
        <f>V12+V14+V19+V23</f>
        <v>1350000</v>
      </c>
      <c r="W11" s="12">
        <f>W12+W14+W19+W23</f>
        <v>3423298.87</v>
      </c>
      <c r="X11" s="14"/>
      <c r="Y11" s="15"/>
      <c r="Z11" s="16"/>
      <c r="AA11" s="16"/>
      <c r="AB11" s="16"/>
      <c r="AC11" s="5"/>
      <c r="AD11" s="5"/>
      <c r="AI11" s="6"/>
      <c r="AJ11" s="6"/>
      <c r="AK11" s="6"/>
      <c r="AL11" s="6"/>
      <c r="AM11" s="6"/>
      <c r="AN11" s="6"/>
      <c r="AO11" s="6"/>
      <c r="AP11" s="6"/>
      <c r="AQ11" s="6"/>
      <c r="AR11" s="6"/>
      <c r="AS11" s="6"/>
      <c r="AT11" s="6"/>
      <c r="AU11" s="6"/>
      <c r="AV11" s="6"/>
      <c r="AW11" s="6"/>
      <c r="AX11" s="6"/>
      <c r="AY11" s="6"/>
      <c r="AZ11" s="6"/>
      <c r="BA11" s="6"/>
      <c r="BB11" s="6"/>
      <c r="BC11" s="6"/>
    </row>
    <row r="12" spans="1:55" s="17" customFormat="1" ht="24">
      <c r="A12" s="18"/>
      <c r="B12" s="19" t="s">
        <v>24</v>
      </c>
      <c r="C12" s="20"/>
      <c r="D12" s="20"/>
      <c r="E12" s="21"/>
      <c r="F12" s="22">
        <f>SUM(F13:F13)</f>
        <v>1691242.87</v>
      </c>
      <c r="G12" s="22">
        <f>SUM(G13:G13)</f>
        <v>1797212.87</v>
      </c>
      <c r="H12" s="22">
        <f>SUM(H13:H13)</f>
        <v>115860</v>
      </c>
      <c r="I12" s="23"/>
      <c r="J12" s="22">
        <f>SUM(J13:J13)</f>
        <v>0</v>
      </c>
      <c r="K12" s="22">
        <f>SUM(K13:K13)</f>
        <v>0</v>
      </c>
      <c r="L12" s="23"/>
      <c r="M12" s="22">
        <f>SUM(M13:M13)</f>
        <v>1807102.87</v>
      </c>
      <c r="N12" s="22">
        <f>SUM(N13:N13)</f>
        <v>89406</v>
      </c>
      <c r="O12" s="22">
        <f>SUM(O13:O13)</f>
        <v>2513749</v>
      </c>
      <c r="P12" s="22">
        <f>SUM(P13:P13)</f>
        <v>173790</v>
      </c>
      <c r="Q12" s="23"/>
      <c r="R12" s="22">
        <f>SUM(R13:R13)</f>
        <v>0</v>
      </c>
      <c r="S12" s="22">
        <f>SUM(S13:S13)</f>
        <v>0</v>
      </c>
      <c r="T12" s="23"/>
      <c r="U12" s="22">
        <f>SUM(U13:U13)</f>
        <v>263196</v>
      </c>
      <c r="V12" s="22">
        <f>SUM(V16:V17)</f>
        <v>0</v>
      </c>
      <c r="W12" s="22">
        <f>SUM(W13:W13)</f>
        <v>2070298.87</v>
      </c>
      <c r="X12" s="24"/>
      <c r="Y12" s="25"/>
      <c r="Z12" s="26"/>
      <c r="AA12" s="26"/>
      <c r="AB12" s="26"/>
      <c r="AC12" s="5"/>
      <c r="AD12" s="5"/>
      <c r="AI12" s="6"/>
      <c r="AJ12" s="6"/>
      <c r="AK12" s="6"/>
      <c r="AL12" s="6"/>
      <c r="AM12" s="6"/>
      <c r="AN12" s="6"/>
      <c r="AO12" s="6"/>
      <c r="AP12" s="6"/>
      <c r="AQ12" s="6"/>
      <c r="AR12" s="6"/>
      <c r="AS12" s="6"/>
      <c r="AT12" s="6"/>
      <c r="AU12" s="6"/>
      <c r="AV12" s="6"/>
      <c r="AW12" s="6"/>
      <c r="AX12" s="6"/>
      <c r="AY12" s="6"/>
      <c r="AZ12" s="6"/>
      <c r="BA12" s="6"/>
      <c r="BB12" s="6"/>
      <c r="BC12" s="6"/>
    </row>
    <row r="13" spans="1:55" s="279" customFormat="1" ht="132">
      <c r="A13" s="364" t="s">
        <v>25</v>
      </c>
      <c r="B13" s="310" t="s">
        <v>26</v>
      </c>
      <c r="C13" s="365" t="s">
        <v>27</v>
      </c>
      <c r="D13" s="365" t="s">
        <v>28</v>
      </c>
      <c r="E13" s="366" t="s">
        <v>29</v>
      </c>
      <c r="F13" s="367">
        <v>1691242.87</v>
      </c>
      <c r="G13" s="368">
        <v>1797212.87</v>
      </c>
      <c r="H13" s="369">
        <v>115860</v>
      </c>
      <c r="I13" s="369" t="s">
        <v>30</v>
      </c>
      <c r="J13" s="369">
        <v>0</v>
      </c>
      <c r="K13" s="369"/>
      <c r="L13" s="369"/>
      <c r="M13" s="352">
        <f>F13+H13+J13+K13</f>
        <v>1807102.87</v>
      </c>
      <c r="N13" s="280">
        <v>89406</v>
      </c>
      <c r="O13" s="280">
        <v>2513749</v>
      </c>
      <c r="P13" s="280">
        <v>173790</v>
      </c>
      <c r="Q13" s="369" t="s">
        <v>30</v>
      </c>
      <c r="R13" s="369"/>
      <c r="S13" s="369"/>
      <c r="T13" s="369"/>
      <c r="U13" s="352">
        <f>N13+P13+R13+S13</f>
        <v>263196</v>
      </c>
      <c r="V13" s="369"/>
      <c r="W13" s="369">
        <f>V13+U13+M13</f>
        <v>2070298.87</v>
      </c>
      <c r="X13" s="370" t="s">
        <v>31</v>
      </c>
      <c r="Y13" s="371" t="s">
        <v>32</v>
      </c>
      <c r="Z13" s="372" t="s">
        <v>33</v>
      </c>
      <c r="AA13" s="37" t="s">
        <v>1860</v>
      </c>
      <c r="AB13" s="37" t="s">
        <v>1861</v>
      </c>
      <c r="AC13" s="373"/>
      <c r="AD13" s="373"/>
      <c r="AE13" s="373"/>
      <c r="AF13" s="373"/>
      <c r="AG13" s="373"/>
      <c r="AH13" s="373"/>
    </row>
    <row r="14" spans="1:55" s="17" customFormat="1" ht="24">
      <c r="A14" s="18"/>
      <c r="B14" s="19" t="s">
        <v>34</v>
      </c>
      <c r="C14" s="20"/>
      <c r="D14" s="20"/>
      <c r="E14" s="21"/>
      <c r="F14" s="22">
        <f>SUM(F15:F18)</f>
        <v>0</v>
      </c>
      <c r="G14" s="22">
        <f>SUM(G15:G18)</f>
        <v>0</v>
      </c>
      <c r="H14" s="22">
        <f>SUM(H15:H18)</f>
        <v>0</v>
      </c>
      <c r="I14" s="23"/>
      <c r="J14" s="22">
        <f>SUM(J15:J18)</f>
        <v>0</v>
      </c>
      <c r="K14" s="22">
        <f>SUM(K15:K18)</f>
        <v>0</v>
      </c>
      <c r="L14" s="23"/>
      <c r="M14" s="22">
        <f>SUM(M15:M18)</f>
        <v>0</v>
      </c>
      <c r="N14" s="22">
        <f>SUM(N15:N18)</f>
        <v>91210</v>
      </c>
      <c r="O14" s="22">
        <f>SUM(O15:O18)</f>
        <v>0</v>
      </c>
      <c r="P14" s="22">
        <f>SUM(P15:P18)</f>
        <v>0</v>
      </c>
      <c r="Q14" s="23"/>
      <c r="R14" s="22">
        <f>SUM(R15:R18)</f>
        <v>0</v>
      </c>
      <c r="S14" s="22">
        <f>SUM(S15:S18)</f>
        <v>0</v>
      </c>
      <c r="T14" s="23"/>
      <c r="U14" s="22">
        <f>SUM(U15:U18)</f>
        <v>0</v>
      </c>
      <c r="V14" s="22">
        <f>SUM(V15:V17)</f>
        <v>0</v>
      </c>
      <c r="W14" s="22">
        <f>SUM(W15:W18)</f>
        <v>3000</v>
      </c>
      <c r="X14" s="24"/>
      <c r="Y14" s="25"/>
      <c r="Z14" s="26"/>
      <c r="AA14" s="436"/>
      <c r="AB14" s="436"/>
      <c r="AC14" s="5"/>
      <c r="AD14" s="5"/>
      <c r="AI14" s="6"/>
      <c r="AJ14" s="6"/>
      <c r="AK14" s="6"/>
      <c r="AL14" s="6"/>
      <c r="AM14" s="6"/>
      <c r="AN14" s="6"/>
      <c r="AO14" s="6"/>
      <c r="AP14" s="6"/>
      <c r="AQ14" s="6"/>
      <c r="AR14" s="6"/>
      <c r="AS14" s="6"/>
      <c r="AT14" s="6"/>
      <c r="AU14" s="6"/>
      <c r="AV14" s="6"/>
      <c r="AW14" s="6"/>
      <c r="AX14" s="6"/>
      <c r="AY14" s="6"/>
      <c r="AZ14" s="6"/>
      <c r="BA14" s="6"/>
      <c r="BB14" s="6"/>
      <c r="BC14" s="6"/>
    </row>
    <row r="15" spans="1:55" ht="48">
      <c r="A15" s="38" t="s">
        <v>35</v>
      </c>
      <c r="B15" s="27" t="s">
        <v>36</v>
      </c>
      <c r="C15" s="28" t="s">
        <v>37</v>
      </c>
      <c r="D15" s="28" t="s">
        <v>38</v>
      </c>
      <c r="E15" s="39" t="s">
        <v>39</v>
      </c>
      <c r="F15" s="30"/>
      <c r="G15" s="31"/>
      <c r="H15" s="31"/>
      <c r="I15" s="31"/>
      <c r="J15" s="31"/>
      <c r="K15" s="31"/>
      <c r="L15" s="31"/>
      <c r="M15" s="32">
        <f t="shared" ref="M15:M18" si="0">F15+H15+J15+K15</f>
        <v>0</v>
      </c>
      <c r="N15" s="353">
        <v>50000</v>
      </c>
      <c r="O15" s="31"/>
      <c r="P15" s="31"/>
      <c r="Q15" s="31"/>
      <c r="R15" s="31"/>
      <c r="S15" s="31"/>
      <c r="T15" s="31"/>
      <c r="U15" s="352"/>
      <c r="V15" s="31"/>
      <c r="W15" s="33">
        <f>V15+U15+M15</f>
        <v>0</v>
      </c>
      <c r="X15" s="40" t="s">
        <v>40</v>
      </c>
      <c r="Y15" s="40" t="s">
        <v>32</v>
      </c>
      <c r="Z15" s="41" t="s">
        <v>41</v>
      </c>
      <c r="AA15" s="459"/>
      <c r="AB15" s="459"/>
    </row>
    <row r="16" spans="1:55" s="44" customFormat="1" ht="48">
      <c r="A16" s="38" t="s">
        <v>42</v>
      </c>
      <c r="B16" s="27" t="s">
        <v>43</v>
      </c>
      <c r="C16" s="28" t="s">
        <v>37</v>
      </c>
      <c r="D16" s="42" t="s">
        <v>0</v>
      </c>
      <c r="E16" s="29" t="s">
        <v>44</v>
      </c>
      <c r="F16" s="30"/>
      <c r="G16" s="31"/>
      <c r="H16" s="31"/>
      <c r="I16" s="31"/>
      <c r="J16" s="31"/>
      <c r="K16" s="31"/>
      <c r="L16" s="31"/>
      <c r="M16" s="32">
        <f t="shared" si="0"/>
        <v>0</v>
      </c>
      <c r="N16" s="353">
        <v>13500</v>
      </c>
      <c r="O16" s="31"/>
      <c r="P16" s="31"/>
      <c r="Q16" s="31"/>
      <c r="R16" s="31"/>
      <c r="S16" s="31"/>
      <c r="T16" s="31"/>
      <c r="U16" s="352"/>
      <c r="V16" s="31"/>
      <c r="W16" s="33">
        <f>V16+U16+M16</f>
        <v>0</v>
      </c>
      <c r="X16" s="34" t="s">
        <v>45</v>
      </c>
      <c r="Y16" s="354" t="s">
        <v>32</v>
      </c>
      <c r="Z16" s="36" t="s">
        <v>46</v>
      </c>
      <c r="AA16" s="459" t="s">
        <v>175</v>
      </c>
      <c r="AB16" s="459"/>
      <c r="AC16" s="43"/>
      <c r="AD16" s="43"/>
    </row>
    <row r="17" spans="1:55" s="44" customFormat="1" ht="60">
      <c r="A17" s="38" t="s">
        <v>47</v>
      </c>
      <c r="B17" s="45" t="s">
        <v>48</v>
      </c>
      <c r="C17" s="36" t="s">
        <v>49</v>
      </c>
      <c r="D17" s="36" t="s">
        <v>38</v>
      </c>
      <c r="E17" s="39" t="s">
        <v>50</v>
      </c>
      <c r="F17" s="46"/>
      <c r="G17" s="47"/>
      <c r="H17" s="47"/>
      <c r="I17" s="47"/>
      <c r="J17" s="47"/>
      <c r="K17" s="47"/>
      <c r="L17" s="47"/>
      <c r="M17" s="32">
        <f t="shared" si="0"/>
        <v>0</v>
      </c>
      <c r="N17" s="351">
        <v>25710</v>
      </c>
      <c r="O17" s="47"/>
      <c r="P17" s="47"/>
      <c r="Q17" s="47"/>
      <c r="R17" s="47"/>
      <c r="S17" s="47"/>
      <c r="T17" s="47"/>
      <c r="U17" s="352"/>
      <c r="V17" s="47"/>
      <c r="W17" s="33">
        <f>V17+U17+M17</f>
        <v>0</v>
      </c>
      <c r="X17" s="48" t="s">
        <v>51</v>
      </c>
      <c r="Y17" s="354" t="s">
        <v>32</v>
      </c>
      <c r="Z17" s="36" t="s">
        <v>52</v>
      </c>
      <c r="AA17" s="459" t="s">
        <v>175</v>
      </c>
      <c r="AB17" s="459"/>
      <c r="AC17" s="43"/>
      <c r="AD17" s="43"/>
    </row>
    <row r="18" spans="1:55" s="44" customFormat="1" ht="84">
      <c r="A18" s="38" t="s">
        <v>53</v>
      </c>
      <c r="B18" s="45" t="s">
        <v>54</v>
      </c>
      <c r="C18" s="28" t="s">
        <v>55</v>
      </c>
      <c r="D18" s="42" t="s">
        <v>0</v>
      </c>
      <c r="E18" s="29" t="s">
        <v>44</v>
      </c>
      <c r="F18" s="30"/>
      <c r="G18" s="30"/>
      <c r="H18" s="30"/>
      <c r="I18" s="31"/>
      <c r="J18" s="30"/>
      <c r="K18" s="30"/>
      <c r="L18" s="31"/>
      <c r="M18" s="32">
        <f t="shared" si="0"/>
        <v>0</v>
      </c>
      <c r="N18" s="353">
        <v>2000</v>
      </c>
      <c r="O18" s="30"/>
      <c r="P18" s="30"/>
      <c r="Q18" s="31"/>
      <c r="R18" s="30"/>
      <c r="S18" s="30"/>
      <c r="T18" s="31"/>
      <c r="U18" s="352"/>
      <c r="V18" s="30">
        <v>3000</v>
      </c>
      <c r="W18" s="33">
        <f>V18+U18+M18</f>
        <v>3000</v>
      </c>
      <c r="X18" s="34" t="s">
        <v>56</v>
      </c>
      <c r="Y18" s="354" t="s">
        <v>57</v>
      </c>
      <c r="Z18" s="36" t="s">
        <v>46</v>
      </c>
      <c r="AA18" s="459" t="s">
        <v>175</v>
      </c>
      <c r="AB18" s="459"/>
      <c r="AC18" s="43"/>
      <c r="AD18" s="43"/>
    </row>
    <row r="19" spans="1:55" s="17" customFormat="1">
      <c r="A19" s="18"/>
      <c r="B19" s="19" t="s">
        <v>58</v>
      </c>
      <c r="C19" s="20"/>
      <c r="D19" s="20"/>
      <c r="E19" s="21"/>
      <c r="F19" s="22">
        <f>SUM(F20:F22)</f>
        <v>0</v>
      </c>
      <c r="G19" s="22">
        <f>SUM(G20:G22)</f>
        <v>0</v>
      </c>
      <c r="H19" s="22">
        <f>SUM(H20:H22)</f>
        <v>0</v>
      </c>
      <c r="I19" s="23"/>
      <c r="J19" s="22">
        <f>SUM(J20:J22)</f>
        <v>0</v>
      </c>
      <c r="K19" s="22">
        <f>SUM(K20:K22)</f>
        <v>0</v>
      </c>
      <c r="L19" s="23"/>
      <c r="M19" s="22">
        <f>SUM(M20:M22)</f>
        <v>0</v>
      </c>
      <c r="N19" s="22">
        <f>SUM(N20:N22)</f>
        <v>94000</v>
      </c>
      <c r="O19" s="22">
        <f>SUM(O20:O22)</f>
        <v>0</v>
      </c>
      <c r="P19" s="22">
        <f>SUM(P20:P22)</f>
        <v>0</v>
      </c>
      <c r="Q19" s="23"/>
      <c r="R19" s="22">
        <f>SUM(R20:R22)</f>
        <v>0</v>
      </c>
      <c r="S19" s="22">
        <f>SUM(S20:S22)</f>
        <v>0</v>
      </c>
      <c r="T19" s="23"/>
      <c r="U19" s="22">
        <f>SUM(U20:U22)</f>
        <v>0</v>
      </c>
      <c r="V19" s="22">
        <f>SUM(V20:V22)</f>
        <v>1350000</v>
      </c>
      <c r="W19" s="22">
        <f>SUM(W20:W22)</f>
        <v>1350000</v>
      </c>
      <c r="X19" s="24"/>
      <c r="Y19" s="355"/>
      <c r="Z19" s="26"/>
      <c r="AA19" s="436"/>
      <c r="AB19" s="436"/>
      <c r="AC19" s="5"/>
      <c r="AD19" s="5"/>
      <c r="AI19" s="6"/>
      <c r="AJ19" s="6"/>
      <c r="AK19" s="6"/>
      <c r="AL19" s="6"/>
      <c r="AM19" s="6"/>
      <c r="AN19" s="6"/>
      <c r="AO19" s="6"/>
      <c r="AP19" s="6"/>
      <c r="AQ19" s="6"/>
      <c r="AR19" s="6"/>
      <c r="AS19" s="6"/>
      <c r="AT19" s="6"/>
      <c r="AU19" s="6"/>
      <c r="AV19" s="6"/>
      <c r="AW19" s="6"/>
      <c r="AX19" s="6"/>
      <c r="AY19" s="6"/>
      <c r="AZ19" s="6"/>
      <c r="BA19" s="6"/>
      <c r="BB19" s="6"/>
      <c r="BC19" s="6"/>
    </row>
    <row r="20" spans="1:55" ht="36">
      <c r="A20" s="49" t="s">
        <v>59</v>
      </c>
      <c r="B20" s="310" t="s">
        <v>60</v>
      </c>
      <c r="C20" s="28" t="s">
        <v>61</v>
      </c>
      <c r="D20" s="28" t="s">
        <v>38</v>
      </c>
      <c r="E20" s="39" t="s">
        <v>62</v>
      </c>
      <c r="F20" s="30"/>
      <c r="G20" s="30"/>
      <c r="H20" s="30"/>
      <c r="I20" s="31"/>
      <c r="J20" s="30"/>
      <c r="K20" s="30"/>
      <c r="L20" s="31"/>
      <c r="M20" s="32">
        <f t="shared" ref="M20:M21" si="1">F20+H20+J20+K20</f>
        <v>0</v>
      </c>
      <c r="N20" s="351">
        <v>88000</v>
      </c>
      <c r="O20" s="30"/>
      <c r="P20" s="30"/>
      <c r="Q20" s="31"/>
      <c r="R20" s="30"/>
      <c r="S20" s="30"/>
      <c r="T20" s="31"/>
      <c r="U20" s="352"/>
      <c r="V20" s="30"/>
      <c r="W20" s="33">
        <f>V20+U20+M20</f>
        <v>0</v>
      </c>
      <c r="X20" s="34" t="s">
        <v>63</v>
      </c>
      <c r="Y20" s="354" t="s">
        <v>64</v>
      </c>
      <c r="Z20" s="36" t="s">
        <v>65</v>
      </c>
      <c r="AA20" s="459"/>
      <c r="AB20" s="459"/>
    </row>
    <row r="21" spans="1:55" s="44" customFormat="1" ht="48">
      <c r="A21" s="49" t="s">
        <v>66</v>
      </c>
      <c r="B21" s="45" t="s">
        <v>67</v>
      </c>
      <c r="C21" s="36" t="s">
        <v>61</v>
      </c>
      <c r="D21" s="28" t="s">
        <v>38</v>
      </c>
      <c r="E21" s="50" t="s">
        <v>68</v>
      </c>
      <c r="F21" s="46"/>
      <c r="G21" s="47"/>
      <c r="H21" s="47"/>
      <c r="I21" s="47"/>
      <c r="J21" s="47"/>
      <c r="K21" s="47"/>
      <c r="L21" s="47"/>
      <c r="M21" s="32">
        <f t="shared" si="1"/>
        <v>0</v>
      </c>
      <c r="N21" s="351">
        <v>6000</v>
      </c>
      <c r="O21" s="47"/>
      <c r="P21" s="47"/>
      <c r="Q21" s="47"/>
      <c r="R21" s="47"/>
      <c r="S21" s="47"/>
      <c r="T21" s="47"/>
      <c r="U21" s="352"/>
      <c r="V21" s="47"/>
      <c r="W21" s="33">
        <f>V21+U21+M21</f>
        <v>0</v>
      </c>
      <c r="X21" s="48" t="s">
        <v>69</v>
      </c>
      <c r="Y21" s="354">
        <v>2019</v>
      </c>
      <c r="Z21" s="36" t="s">
        <v>70</v>
      </c>
      <c r="AA21" s="459"/>
      <c r="AB21" s="459"/>
      <c r="AC21" s="43"/>
      <c r="AD21" s="43"/>
      <c r="AE21" s="43"/>
      <c r="AF21" s="43"/>
      <c r="AG21" s="43"/>
      <c r="AH21" s="43"/>
    </row>
    <row r="22" spans="1:55" s="269" customFormat="1" ht="36">
      <c r="A22" s="374" t="s">
        <v>71</v>
      </c>
      <c r="B22" s="310" t="s">
        <v>72</v>
      </c>
      <c r="C22" s="365" t="s">
        <v>61</v>
      </c>
      <c r="D22" s="365" t="s">
        <v>28</v>
      </c>
      <c r="E22" s="375" t="s">
        <v>62</v>
      </c>
      <c r="F22" s="367">
        <v>0</v>
      </c>
      <c r="G22" s="369"/>
      <c r="H22" s="369"/>
      <c r="I22" s="369"/>
      <c r="J22" s="369"/>
      <c r="K22" s="369"/>
      <c r="L22" s="369"/>
      <c r="M22" s="352">
        <f>F22+H22+J22+K22</f>
        <v>0</v>
      </c>
      <c r="N22" s="367"/>
      <c r="O22" s="369"/>
      <c r="P22" s="369"/>
      <c r="Q22" s="369"/>
      <c r="R22" s="369"/>
      <c r="S22" s="369"/>
      <c r="T22" s="369"/>
      <c r="U22" s="352">
        <f t="shared" ref="U22" si="2">N22+P22+R22+S22</f>
        <v>0</v>
      </c>
      <c r="V22" s="369">
        <v>1350000</v>
      </c>
      <c r="W22" s="369">
        <f>V22+U22+M22</f>
        <v>1350000</v>
      </c>
      <c r="X22" s="376" t="s">
        <v>73</v>
      </c>
      <c r="Y22" s="376" t="s">
        <v>74</v>
      </c>
      <c r="Z22" s="377" t="s">
        <v>75</v>
      </c>
      <c r="AA22" s="437" t="s">
        <v>175</v>
      </c>
      <c r="AB22" s="437" t="s">
        <v>2075</v>
      </c>
      <c r="AC22" s="378"/>
      <c r="AD22" s="378"/>
      <c r="AE22" s="378"/>
      <c r="AF22" s="378"/>
      <c r="AG22" s="378"/>
      <c r="AH22" s="378"/>
    </row>
    <row r="23" spans="1:55" s="17" customFormat="1" ht="24">
      <c r="A23" s="18"/>
      <c r="B23" s="19" t="s">
        <v>76</v>
      </c>
      <c r="C23" s="20"/>
      <c r="D23" s="20"/>
      <c r="E23" s="21"/>
      <c r="F23" s="22">
        <f>SUM(F24:F24)</f>
        <v>0</v>
      </c>
      <c r="G23" s="22">
        <f>SUM(G24:G24)</f>
        <v>0</v>
      </c>
      <c r="H23" s="22">
        <f>SUM(H24:H24)</f>
        <v>0</v>
      </c>
      <c r="I23" s="23"/>
      <c r="J23" s="22">
        <f>SUM(J24:J24)</f>
        <v>0</v>
      </c>
      <c r="K23" s="22">
        <f>SUM(K24:K24)</f>
        <v>0</v>
      </c>
      <c r="L23" s="23"/>
      <c r="M23" s="22">
        <f>SUM(M24:M24)</f>
        <v>0</v>
      </c>
      <c r="N23" s="22">
        <f>SUM(N24:N24)</f>
        <v>0</v>
      </c>
      <c r="O23" s="22">
        <f>SUM(O24:O24)</f>
        <v>0</v>
      </c>
      <c r="P23" s="22">
        <f>SUM(P24:P24)</f>
        <v>0</v>
      </c>
      <c r="Q23" s="23"/>
      <c r="R23" s="22">
        <f>SUM(R24:R24)</f>
        <v>0</v>
      </c>
      <c r="S23" s="22">
        <f>SUM(S24:S24)</f>
        <v>0</v>
      </c>
      <c r="T23" s="23"/>
      <c r="U23" s="22">
        <f>SUM(U24:U24)</f>
        <v>0</v>
      </c>
      <c r="V23" s="22">
        <f>SUM(V24:V24)</f>
        <v>0</v>
      </c>
      <c r="W23" s="22">
        <f>SUM(W24:W24)</f>
        <v>0</v>
      </c>
      <c r="X23" s="24"/>
      <c r="Y23" s="25"/>
      <c r="Z23" s="26"/>
      <c r="AA23" s="436"/>
      <c r="AB23" s="436"/>
      <c r="AC23" s="5"/>
      <c r="AD23" s="5"/>
      <c r="AE23" s="5"/>
      <c r="AF23" s="5"/>
      <c r="AG23" s="5"/>
      <c r="AH23" s="5"/>
      <c r="AI23" s="6"/>
      <c r="AJ23" s="6"/>
      <c r="AK23" s="6"/>
      <c r="AL23" s="6"/>
      <c r="AM23" s="6"/>
      <c r="AN23" s="6"/>
      <c r="AO23" s="6"/>
      <c r="AP23" s="6"/>
      <c r="AQ23" s="6"/>
      <c r="AR23" s="6"/>
      <c r="AS23" s="6"/>
      <c r="AT23" s="6"/>
      <c r="AU23" s="6"/>
      <c r="AV23" s="6"/>
      <c r="AW23" s="6"/>
      <c r="AX23" s="6"/>
      <c r="AY23" s="6"/>
      <c r="AZ23" s="6"/>
      <c r="BA23" s="6"/>
      <c r="BB23" s="6"/>
      <c r="BC23" s="6"/>
    </row>
    <row r="24" spans="1:55">
      <c r="A24" s="38" t="s">
        <v>77</v>
      </c>
      <c r="B24" s="27"/>
      <c r="C24" s="28"/>
      <c r="D24" s="28"/>
      <c r="E24" s="39"/>
      <c r="F24" s="30"/>
      <c r="G24" s="31"/>
      <c r="H24" s="31"/>
      <c r="I24" s="31"/>
      <c r="J24" s="31"/>
      <c r="K24" s="31"/>
      <c r="L24" s="31"/>
      <c r="M24" s="32">
        <f>F24+H24+J24+K24</f>
        <v>0</v>
      </c>
      <c r="N24" s="30"/>
      <c r="O24" s="31"/>
      <c r="P24" s="31"/>
      <c r="Q24" s="31"/>
      <c r="R24" s="31"/>
      <c r="S24" s="31"/>
      <c r="T24" s="31"/>
      <c r="U24" s="32">
        <f>N24+P24+R24+S24</f>
        <v>0</v>
      </c>
      <c r="V24" s="31"/>
      <c r="W24" s="33">
        <f>V24+U24+M24</f>
        <v>0</v>
      </c>
      <c r="X24" s="34"/>
      <c r="Y24" s="35"/>
      <c r="Z24" s="36"/>
      <c r="AA24" s="438"/>
      <c r="AB24" s="438"/>
    </row>
    <row r="25" spans="1:55">
      <c r="A25" s="53"/>
      <c r="B25" s="54"/>
      <c r="C25" s="55"/>
      <c r="D25" s="55"/>
      <c r="E25" s="55"/>
      <c r="F25" s="56"/>
      <c r="G25" s="57"/>
      <c r="H25" s="56"/>
      <c r="I25" s="56"/>
      <c r="J25" s="56"/>
      <c r="K25" s="56"/>
      <c r="L25" s="56"/>
      <c r="M25" s="56"/>
      <c r="N25" s="56"/>
      <c r="O25" s="57"/>
      <c r="P25" s="56"/>
      <c r="Q25" s="56"/>
      <c r="R25" s="56"/>
      <c r="S25" s="56"/>
      <c r="T25" s="56"/>
      <c r="U25" s="56"/>
      <c r="V25" s="56"/>
      <c r="W25" s="56"/>
      <c r="X25" s="58"/>
      <c r="Y25" s="59"/>
      <c r="Z25" s="60"/>
      <c r="AA25" s="60"/>
      <c r="AB25" s="60"/>
    </row>
    <row r="27" spans="1:55" hidden="1">
      <c r="B27" s="62">
        <f>COUNTA(B24:B24,B20:B22,B15:B18,B13:B13)</f>
        <v>8</v>
      </c>
    </row>
    <row r="28" spans="1:55" hidden="1"/>
    <row r="29" spans="1:55" hidden="1"/>
    <row r="30" spans="1:55" hidden="1"/>
    <row r="31" spans="1:55" hidden="1">
      <c r="AE31" s="5" t="s">
        <v>78</v>
      </c>
      <c r="AF31" s="5" t="s">
        <v>79</v>
      </c>
      <c r="AG31" s="5" t="s">
        <v>80</v>
      </c>
      <c r="AH31" s="5" t="s">
        <v>81</v>
      </c>
    </row>
    <row r="32" spans="1:55" ht="45" hidden="1">
      <c r="AE32" s="68" t="s">
        <v>27</v>
      </c>
      <c r="AF32" s="68" t="s">
        <v>37</v>
      </c>
      <c r="AG32" s="68" t="s">
        <v>61</v>
      </c>
      <c r="AH32" s="68" t="s">
        <v>82</v>
      </c>
    </row>
    <row r="33" spans="31:34" ht="60" hidden="1">
      <c r="AE33" s="68" t="s">
        <v>83</v>
      </c>
      <c r="AF33" s="68" t="s">
        <v>55</v>
      </c>
      <c r="AG33" s="68" t="s">
        <v>84</v>
      </c>
      <c r="AH33" s="68" t="s">
        <v>85</v>
      </c>
    </row>
    <row r="34" spans="31:34" ht="45" hidden="1">
      <c r="AE34" s="68" t="s">
        <v>86</v>
      </c>
      <c r="AF34" s="68" t="s">
        <v>49</v>
      </c>
      <c r="AG34" s="68" t="s">
        <v>87</v>
      </c>
      <c r="AH34" s="68" t="s">
        <v>88</v>
      </c>
    </row>
    <row r="35" spans="31:34" ht="45" hidden="1">
      <c r="AE35" s="68" t="s">
        <v>89</v>
      </c>
      <c r="AF35" s="51"/>
      <c r="AG35" s="69" t="s">
        <v>90</v>
      </c>
      <c r="AH35" s="51"/>
    </row>
    <row r="36" spans="31:34" ht="45" hidden="1">
      <c r="AE36" s="68" t="s">
        <v>91</v>
      </c>
      <c r="AG36" s="68" t="s">
        <v>92</v>
      </c>
    </row>
    <row r="37" spans="31:34" ht="60" hidden="1">
      <c r="AE37" s="68" t="s">
        <v>93</v>
      </c>
      <c r="AG37" s="68" t="s">
        <v>94</v>
      </c>
    </row>
    <row r="38" spans="31:34" ht="30" hidden="1">
      <c r="AE38" s="43"/>
      <c r="AF38" s="43"/>
      <c r="AG38" s="68" t="s">
        <v>95</v>
      </c>
      <c r="AH38" s="43"/>
    </row>
    <row r="39" spans="31:34" ht="15" hidden="1">
      <c r="AE39" s="51"/>
      <c r="AF39" s="51"/>
      <c r="AG39" s="68" t="s">
        <v>96</v>
      </c>
      <c r="AH39" s="51"/>
    </row>
    <row r="40" spans="31:34" ht="15" hidden="1">
      <c r="AG40" s="69" t="s">
        <v>97</v>
      </c>
    </row>
    <row r="41" spans="31:34" hidden="1"/>
    <row r="42" spans="31:34" hidden="1"/>
  </sheetData>
  <mergeCells count="37">
    <mergeCell ref="A11:B11"/>
    <mergeCell ref="N9:N10"/>
    <mergeCell ref="O9:O10"/>
    <mergeCell ref="P9:P10"/>
    <mergeCell ref="Q9:Q10"/>
    <mergeCell ref="L9:L10"/>
    <mergeCell ref="M9:M10"/>
    <mergeCell ref="A7:A10"/>
    <mergeCell ref="B7:B10"/>
    <mergeCell ref="C7:C10"/>
    <mergeCell ref="K9:K10"/>
    <mergeCell ref="F7:M7"/>
    <mergeCell ref="D7:D10"/>
    <mergeCell ref="E7:E10"/>
    <mergeCell ref="AB7:AB10"/>
    <mergeCell ref="F8:M8"/>
    <mergeCell ref="F9:F10"/>
    <mergeCell ref="G9:G10"/>
    <mergeCell ref="H9:H10"/>
    <mergeCell ref="I9:I10"/>
    <mergeCell ref="X7:X10"/>
    <mergeCell ref="Y7:Y10"/>
    <mergeCell ref="J9:J10"/>
    <mergeCell ref="A1:Z1"/>
    <mergeCell ref="V7:V10"/>
    <mergeCell ref="N7:U7"/>
    <mergeCell ref="N8:U8"/>
    <mergeCell ref="U9:U10"/>
    <mergeCell ref="R9:R10"/>
    <mergeCell ref="S9:S10"/>
    <mergeCell ref="W7:W10"/>
    <mergeCell ref="T9:T10"/>
    <mergeCell ref="A5:X5"/>
    <mergeCell ref="Y5:AA5"/>
    <mergeCell ref="A6:X6"/>
    <mergeCell ref="Z7:Z10"/>
    <mergeCell ref="AA7:AA10"/>
  </mergeCells>
  <phoneticPr fontId="48" type="noConversion"/>
  <dataValidations count="5">
    <dataValidation type="list" allowBlank="1" showInputMessage="1" showErrorMessage="1" sqref="C15:C18">
      <formula1>$AF$32:$AF$34</formula1>
    </dataValidation>
    <dataValidation type="list" allowBlank="1" showInputMessage="1" showErrorMessage="1" sqref="C20:C22">
      <formula1>$AG$32:$AG$40</formula1>
    </dataValidation>
    <dataValidation type="list" allowBlank="1" showInputMessage="1" showErrorMessage="1" sqref="C13">
      <formula1>$AE$32:$AE$37</formula1>
    </dataValidation>
    <dataValidation type="list" allowBlank="1" showInputMessage="1" showErrorMessage="1" sqref="C24">
      <formula1>$AH$32:$AH$34</formula1>
    </dataValidation>
    <dataValidation type="list" allowBlank="1" showInputMessage="1" showErrorMessage="1" sqref="D24 D15:D18 D20:D22 D13">
      <formula1>$AC$4:$AC$4</formula1>
    </dataValidation>
  </dataValidations>
  <pageMargins left="0.23622047244094491" right="0.23622047244094491" top="0.74803149606299213" bottom="0.74803149606299213" header="0.31496062992125984" footer="0.31496062992125984"/>
  <pageSetup paperSize="9" scale="2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7"/>
  <sheetViews>
    <sheetView zoomScale="70" zoomScaleNormal="70" workbookViewId="0">
      <selection activeCell="Z30" sqref="Z30"/>
    </sheetView>
  </sheetViews>
  <sheetFormatPr defaultColWidth="9.140625" defaultRowHeight="12.75"/>
  <cols>
    <col min="1" max="1" width="5" style="111" customWidth="1"/>
    <col min="2" max="2" width="36.5703125" style="62" customWidth="1"/>
    <col min="3" max="3" width="26.5703125" style="6" customWidth="1"/>
    <col min="4" max="4" width="12" style="6" customWidth="1"/>
    <col min="5" max="5" width="14.28515625" style="6" customWidth="1"/>
    <col min="6" max="6" width="13.85546875" style="63" customWidth="1"/>
    <col min="7" max="7" width="11.28515625" style="64" customWidth="1"/>
    <col min="8" max="12" width="11.28515625" style="63" customWidth="1"/>
    <col min="13" max="13" width="10.140625" style="63" customWidth="1"/>
    <col min="14" max="14" width="13.85546875" style="63" customWidth="1"/>
    <col min="15" max="15" width="11.28515625" style="64" customWidth="1"/>
    <col min="16" max="20" width="11.28515625" style="63" customWidth="1"/>
    <col min="21" max="21" width="10.140625" style="63" customWidth="1"/>
    <col min="22" max="23" width="11.28515625" style="63" customWidth="1"/>
    <col min="24" max="24" width="34.7109375" style="65" customWidth="1"/>
    <col min="25" max="25" width="11.28515625" style="66" customWidth="1"/>
    <col min="26" max="26" width="17" style="67" customWidth="1"/>
    <col min="27" max="27" width="13.42578125" style="67" customWidth="1"/>
    <col min="28" max="28" width="18.5703125" style="67" customWidth="1"/>
    <col min="29" max="29" width="9.140625" style="6"/>
    <col min="30" max="33" width="44.42578125" style="6" customWidth="1"/>
    <col min="34" max="16384" width="9.140625" style="6"/>
  </cols>
  <sheetData>
    <row r="1" spans="1:55" s="2" customFormat="1">
      <c r="A1" s="528"/>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row>
    <row r="2" spans="1:55" s="2" customFormat="1">
      <c r="A2" s="530"/>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row>
    <row r="3" spans="1:55" s="2" customFormat="1">
      <c r="A3" s="532"/>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C3" s="70" t="s">
        <v>28</v>
      </c>
    </row>
    <row r="4" spans="1:55">
      <c r="A4" s="534"/>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71"/>
      <c r="AC4" s="4" t="s">
        <v>38</v>
      </c>
    </row>
    <row r="5" spans="1:55">
      <c r="A5" s="536"/>
      <c r="B5" s="537"/>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71"/>
      <c r="AC5" s="4" t="s">
        <v>0</v>
      </c>
    </row>
    <row r="6" spans="1:55" ht="35.450000000000003" customHeight="1">
      <c r="A6" s="542" t="s">
        <v>2121</v>
      </c>
      <c r="B6" s="543"/>
      <c r="C6" s="543"/>
      <c r="D6" s="543"/>
      <c r="E6" s="543"/>
      <c r="F6" s="543"/>
      <c r="G6" s="543"/>
      <c r="H6" s="543"/>
      <c r="I6" s="543"/>
      <c r="J6" s="543"/>
      <c r="K6" s="543"/>
      <c r="L6" s="543"/>
      <c r="M6" s="543"/>
      <c r="N6" s="543"/>
      <c r="O6" s="543"/>
      <c r="P6" s="543"/>
      <c r="Q6" s="543"/>
      <c r="R6" s="543"/>
      <c r="S6" s="543"/>
      <c r="T6" s="543"/>
      <c r="U6" s="543"/>
      <c r="V6" s="543"/>
      <c r="W6" s="543"/>
      <c r="X6" s="543"/>
      <c r="Y6" s="544"/>
      <c r="Z6" s="544"/>
      <c r="AA6" s="544"/>
      <c r="AB6" s="71"/>
    </row>
    <row r="7" spans="1:55">
      <c r="A7" s="549" t="s">
        <v>98</v>
      </c>
      <c r="B7" s="543"/>
      <c r="C7" s="543"/>
      <c r="D7" s="543"/>
      <c r="E7" s="543"/>
      <c r="F7" s="543"/>
      <c r="G7" s="543"/>
      <c r="H7" s="543"/>
      <c r="I7" s="543"/>
      <c r="J7" s="543"/>
      <c r="K7" s="543"/>
      <c r="L7" s="543"/>
      <c r="M7" s="543"/>
      <c r="N7" s="543"/>
      <c r="O7" s="543"/>
      <c r="P7" s="543"/>
      <c r="Q7" s="543"/>
      <c r="R7" s="543"/>
      <c r="S7" s="543"/>
      <c r="T7" s="543"/>
      <c r="U7" s="543"/>
      <c r="V7" s="543"/>
      <c r="W7" s="543"/>
      <c r="X7" s="543"/>
      <c r="Y7" s="72"/>
      <c r="Z7" s="72"/>
      <c r="AA7" s="72"/>
      <c r="AB7" s="71"/>
    </row>
    <row r="8" spans="1:55" ht="12.75" customHeight="1">
      <c r="A8" s="550" t="s">
        <v>3</v>
      </c>
      <c r="B8" s="551" t="s">
        <v>4</v>
      </c>
      <c r="C8" s="552" t="s">
        <v>5</v>
      </c>
      <c r="D8" s="552" t="s">
        <v>6</v>
      </c>
      <c r="E8" s="555" t="s">
        <v>7</v>
      </c>
      <c r="F8" s="558">
        <v>2018</v>
      </c>
      <c r="G8" s="559"/>
      <c r="H8" s="559"/>
      <c r="I8" s="559"/>
      <c r="J8" s="559"/>
      <c r="K8" s="559"/>
      <c r="L8" s="560"/>
      <c r="M8" s="561"/>
      <c r="N8" s="558">
        <v>2019</v>
      </c>
      <c r="O8" s="559"/>
      <c r="P8" s="559"/>
      <c r="Q8" s="559"/>
      <c r="R8" s="559"/>
      <c r="S8" s="559"/>
      <c r="T8" s="560"/>
      <c r="U8" s="561"/>
      <c r="V8" s="562">
        <v>2020</v>
      </c>
      <c r="W8" s="565" t="s">
        <v>8</v>
      </c>
      <c r="X8" s="538" t="s">
        <v>9</v>
      </c>
      <c r="Y8" s="578" t="s">
        <v>10</v>
      </c>
      <c r="Z8" s="581" t="s">
        <v>11</v>
      </c>
      <c r="AA8" s="584" t="s">
        <v>12</v>
      </c>
      <c r="AB8" s="584" t="s">
        <v>13</v>
      </c>
    </row>
    <row r="9" spans="1:55">
      <c r="A9" s="550"/>
      <c r="B9" s="551"/>
      <c r="C9" s="553"/>
      <c r="D9" s="553"/>
      <c r="E9" s="556"/>
      <c r="F9" s="568" t="s">
        <v>14</v>
      </c>
      <c r="G9" s="551"/>
      <c r="H9" s="551"/>
      <c r="I9" s="551"/>
      <c r="J9" s="551"/>
      <c r="K9" s="551"/>
      <c r="L9" s="569"/>
      <c r="M9" s="570"/>
      <c r="N9" s="568" t="s">
        <v>14</v>
      </c>
      <c r="O9" s="551"/>
      <c r="P9" s="551"/>
      <c r="Q9" s="551"/>
      <c r="R9" s="551"/>
      <c r="S9" s="551"/>
      <c r="T9" s="569"/>
      <c r="U9" s="570"/>
      <c r="V9" s="563"/>
      <c r="W9" s="566"/>
      <c r="X9" s="539"/>
      <c r="Y9" s="579"/>
      <c r="Z9" s="582"/>
      <c r="AA9" s="585"/>
      <c r="AB9" s="585"/>
    </row>
    <row r="10" spans="1:55">
      <c r="A10" s="550"/>
      <c r="B10" s="551"/>
      <c r="C10" s="553"/>
      <c r="D10" s="553"/>
      <c r="E10" s="556"/>
      <c r="F10" s="571" t="s">
        <v>15</v>
      </c>
      <c r="G10" s="572" t="s">
        <v>16</v>
      </c>
      <c r="H10" s="541" t="s">
        <v>17</v>
      </c>
      <c r="I10" s="545" t="s">
        <v>18</v>
      </c>
      <c r="J10" s="541" t="s">
        <v>19</v>
      </c>
      <c r="K10" s="545" t="s">
        <v>20</v>
      </c>
      <c r="L10" s="545" t="s">
        <v>21</v>
      </c>
      <c r="M10" s="547" t="s">
        <v>22</v>
      </c>
      <c r="N10" s="571" t="s">
        <v>15</v>
      </c>
      <c r="O10" s="572" t="s">
        <v>16</v>
      </c>
      <c r="P10" s="541" t="s">
        <v>17</v>
      </c>
      <c r="Q10" s="545" t="s">
        <v>18</v>
      </c>
      <c r="R10" s="541" t="s">
        <v>19</v>
      </c>
      <c r="S10" s="545" t="s">
        <v>20</v>
      </c>
      <c r="T10" s="545" t="s">
        <v>21</v>
      </c>
      <c r="U10" s="547" t="s">
        <v>22</v>
      </c>
      <c r="V10" s="563"/>
      <c r="W10" s="566"/>
      <c r="X10" s="539"/>
      <c r="Y10" s="579"/>
      <c r="Z10" s="582"/>
      <c r="AA10" s="585"/>
      <c r="AB10" s="585"/>
    </row>
    <row r="11" spans="1:55" ht="68.25" customHeight="1">
      <c r="A11" s="550"/>
      <c r="B11" s="551"/>
      <c r="C11" s="554"/>
      <c r="D11" s="554"/>
      <c r="E11" s="557"/>
      <c r="F11" s="571"/>
      <c r="G11" s="572"/>
      <c r="H11" s="541"/>
      <c r="I11" s="546"/>
      <c r="J11" s="541"/>
      <c r="K11" s="546"/>
      <c r="L11" s="546"/>
      <c r="M11" s="548"/>
      <c r="N11" s="571"/>
      <c r="O11" s="572"/>
      <c r="P11" s="541"/>
      <c r="Q11" s="546"/>
      <c r="R11" s="541"/>
      <c r="S11" s="546"/>
      <c r="T11" s="546"/>
      <c r="U11" s="548"/>
      <c r="V11" s="564"/>
      <c r="W11" s="567"/>
      <c r="X11" s="540"/>
      <c r="Y11" s="580"/>
      <c r="Z11" s="583"/>
      <c r="AA11" s="586"/>
      <c r="AB11" s="586"/>
    </row>
    <row r="12" spans="1:55" s="17" customFormat="1" ht="21.95" customHeight="1">
      <c r="A12" s="576" t="s">
        <v>99</v>
      </c>
      <c r="B12" s="577"/>
      <c r="C12" s="75"/>
      <c r="D12" s="76"/>
      <c r="E12" s="77"/>
      <c r="F12" s="78">
        <f>F13+F15+F21+F24</f>
        <v>60286</v>
      </c>
      <c r="G12" s="78">
        <f t="shared" ref="G12:H12" si="0">G13+G15+G21+G24</f>
        <v>0</v>
      </c>
      <c r="H12" s="78">
        <f t="shared" si="0"/>
        <v>9800</v>
      </c>
      <c r="I12" s="79"/>
      <c r="J12" s="78">
        <f>J13+J15+J18+J24</f>
        <v>0</v>
      </c>
      <c r="K12" s="78">
        <f>K13+K15+K18+K24</f>
        <v>0</v>
      </c>
      <c r="L12" s="79"/>
      <c r="M12" s="78">
        <f>M13+M15+M21+M24</f>
        <v>70086</v>
      </c>
      <c r="N12" s="78">
        <f>N13+N15+N21+N24</f>
        <v>0</v>
      </c>
      <c r="O12" s="78">
        <f t="shared" ref="O12:P12" si="1">O13+O15+O21+O24</f>
        <v>3780798</v>
      </c>
      <c r="P12" s="78">
        <f t="shared" si="1"/>
        <v>873592</v>
      </c>
      <c r="Q12" s="79"/>
      <c r="R12" s="78">
        <f>R13+R15+R18+R24</f>
        <v>0</v>
      </c>
      <c r="S12" s="78">
        <f>S13+S15+S18+S24</f>
        <v>0</v>
      </c>
      <c r="T12" s="79"/>
      <c r="U12" s="78">
        <f t="shared" ref="U12" si="2">U13+U15+U21+U24</f>
        <v>873592</v>
      </c>
      <c r="V12" s="78">
        <f>V13+V15+V21+V24</f>
        <v>4152339.96</v>
      </c>
      <c r="W12" s="78">
        <f>W13+W15+W21+W24</f>
        <v>5096017.96</v>
      </c>
      <c r="X12" s="80"/>
      <c r="Y12" s="81"/>
      <c r="Z12" s="82"/>
      <c r="AA12" s="82"/>
      <c r="AB12" s="82"/>
      <c r="AC12" s="6"/>
      <c r="AH12" s="6"/>
      <c r="AI12" s="6"/>
      <c r="AJ12" s="6"/>
      <c r="AK12" s="6"/>
      <c r="AL12" s="6"/>
      <c r="AM12" s="6"/>
      <c r="AN12" s="6"/>
      <c r="AO12" s="6"/>
      <c r="AP12" s="6"/>
      <c r="AQ12" s="6"/>
      <c r="AR12" s="6"/>
      <c r="AS12" s="6"/>
      <c r="AT12" s="6"/>
      <c r="AU12" s="6"/>
      <c r="AV12" s="6"/>
      <c r="AW12" s="6"/>
      <c r="AX12" s="6"/>
      <c r="AY12" s="6"/>
      <c r="AZ12" s="6"/>
      <c r="BA12" s="6"/>
      <c r="BB12" s="6"/>
      <c r="BC12" s="6"/>
    </row>
    <row r="13" spans="1:55" s="17" customFormat="1" ht="34.5" customHeight="1">
      <c r="A13" s="83"/>
      <c r="B13" s="84" t="s">
        <v>100</v>
      </c>
      <c r="C13" s="85"/>
      <c r="D13" s="85"/>
      <c r="E13" s="86"/>
      <c r="F13" s="87">
        <f>SUM(F14:F14)</f>
        <v>0</v>
      </c>
      <c r="G13" s="87">
        <f t="shared" ref="G13:H13" si="3">SUM(G14:G14)</f>
        <v>0</v>
      </c>
      <c r="H13" s="87">
        <f t="shared" si="3"/>
        <v>0</v>
      </c>
      <c r="I13" s="88"/>
      <c r="J13" s="87">
        <f>SUM(J14:J15)</f>
        <v>0</v>
      </c>
      <c r="K13" s="87">
        <f>SUM(K14:K15)</f>
        <v>0</v>
      </c>
      <c r="L13" s="88"/>
      <c r="M13" s="87">
        <f>SUM(M14:M14)</f>
        <v>0</v>
      </c>
      <c r="N13" s="87">
        <f>SUM(N14:N14)</f>
        <v>0</v>
      </c>
      <c r="O13" s="87">
        <f t="shared" ref="O13:P13" si="4">SUM(O14:O14)</f>
        <v>2591280</v>
      </c>
      <c r="P13" s="87">
        <f t="shared" si="4"/>
        <v>863792</v>
      </c>
      <c r="Q13" s="88"/>
      <c r="R13" s="87">
        <f>SUM(R14:R15)</f>
        <v>0</v>
      </c>
      <c r="S13" s="87">
        <f>SUM(S14:S15)</f>
        <v>0</v>
      </c>
      <c r="T13" s="88"/>
      <c r="U13" s="87">
        <f>SUM(U14:U14)</f>
        <v>863792</v>
      </c>
      <c r="V13" s="87">
        <f t="shared" ref="V13" si="5">SUM(V14:V14)</f>
        <v>4152339.96</v>
      </c>
      <c r="W13" s="87">
        <f>SUM(W14:W14)</f>
        <v>5016131.96</v>
      </c>
      <c r="X13" s="89"/>
      <c r="Y13" s="90"/>
      <c r="Z13" s="91"/>
      <c r="AA13" s="91"/>
      <c r="AB13" s="91"/>
      <c r="AC13" s="6"/>
      <c r="AH13" s="6"/>
      <c r="AI13" s="6"/>
      <c r="AJ13" s="6"/>
      <c r="AK13" s="6"/>
      <c r="AL13" s="6"/>
      <c r="AM13" s="6"/>
      <c r="AN13" s="6"/>
      <c r="AO13" s="6"/>
      <c r="AP13" s="6"/>
      <c r="AQ13" s="6"/>
      <c r="AR13" s="6"/>
      <c r="AS13" s="6"/>
      <c r="AT13" s="6"/>
      <c r="AU13" s="6"/>
      <c r="AV13" s="6"/>
      <c r="AW13" s="6"/>
      <c r="AX13" s="6"/>
      <c r="AY13" s="6"/>
      <c r="AZ13" s="6"/>
      <c r="BA13" s="6"/>
      <c r="BB13" s="6"/>
      <c r="BC13" s="6"/>
    </row>
    <row r="14" spans="1:55" s="279" customFormat="1" ht="86.25" customHeight="1">
      <c r="A14" s="287" t="s">
        <v>101</v>
      </c>
      <c r="B14" s="311" t="s">
        <v>102</v>
      </c>
      <c r="C14" s="271" t="s">
        <v>103</v>
      </c>
      <c r="D14" s="271" t="s">
        <v>28</v>
      </c>
      <c r="E14" s="288" t="s">
        <v>104</v>
      </c>
      <c r="F14" s="265">
        <v>0</v>
      </c>
      <c r="G14" s="265">
        <v>0</v>
      </c>
      <c r="H14" s="265">
        <v>0</v>
      </c>
      <c r="I14" s="273" t="s">
        <v>105</v>
      </c>
      <c r="J14" s="273"/>
      <c r="K14" s="273"/>
      <c r="L14" s="273"/>
      <c r="M14" s="263">
        <f>F14+H14+J14+K14</f>
        <v>0</v>
      </c>
      <c r="N14" s="265"/>
      <c r="O14" s="273">
        <v>2591280</v>
      </c>
      <c r="P14" s="273">
        <v>863792</v>
      </c>
      <c r="Q14" s="273" t="s">
        <v>105</v>
      </c>
      <c r="R14" s="273"/>
      <c r="S14" s="273"/>
      <c r="T14" s="273"/>
      <c r="U14" s="263">
        <f>N14+P14+R14+S14</f>
        <v>863792</v>
      </c>
      <c r="V14" s="273">
        <f xml:space="preserve"> 7607411.96-O14-P14</f>
        <v>4152339.96</v>
      </c>
      <c r="W14" s="273">
        <f>V14+U14+M14</f>
        <v>5016131.96</v>
      </c>
      <c r="X14" s="314" t="s">
        <v>106</v>
      </c>
      <c r="Y14" s="292">
        <v>2020</v>
      </c>
      <c r="Z14" s="275" t="s">
        <v>33</v>
      </c>
      <c r="AA14" s="363" t="s">
        <v>1860</v>
      </c>
      <c r="AB14" s="101" t="s">
        <v>1862</v>
      </c>
    </row>
    <row r="15" spans="1:55" s="17" customFormat="1" ht="30.75" customHeight="1">
      <c r="A15" s="83"/>
      <c r="B15" s="84" t="s">
        <v>107</v>
      </c>
      <c r="C15" s="85"/>
      <c r="D15" s="85"/>
      <c r="E15" s="86"/>
      <c r="F15" s="87">
        <f t="shared" ref="F15:V15" si="6">SUM(F16:F20)</f>
        <v>60286</v>
      </c>
      <c r="G15" s="87">
        <f t="shared" si="6"/>
        <v>0</v>
      </c>
      <c r="H15" s="87">
        <f t="shared" si="6"/>
        <v>9800</v>
      </c>
      <c r="I15" s="88">
        <f t="shared" si="6"/>
        <v>0</v>
      </c>
      <c r="J15" s="87">
        <f t="shared" si="6"/>
        <v>0</v>
      </c>
      <c r="K15" s="87">
        <f t="shared" si="6"/>
        <v>0</v>
      </c>
      <c r="L15" s="88">
        <f t="shared" si="6"/>
        <v>0</v>
      </c>
      <c r="M15" s="87">
        <f>SUM(M16:M20)</f>
        <v>70086</v>
      </c>
      <c r="N15" s="87">
        <f t="shared" ref="N15:T15" si="7">SUM(N16:N20)</f>
        <v>0</v>
      </c>
      <c r="O15" s="87">
        <f t="shared" si="7"/>
        <v>1189518</v>
      </c>
      <c r="P15" s="87">
        <f t="shared" si="7"/>
        <v>9800</v>
      </c>
      <c r="Q15" s="88">
        <f t="shared" si="7"/>
        <v>0</v>
      </c>
      <c r="R15" s="87">
        <f t="shared" si="7"/>
        <v>0</v>
      </c>
      <c r="S15" s="87">
        <f t="shared" si="7"/>
        <v>0</v>
      </c>
      <c r="T15" s="88">
        <f t="shared" si="7"/>
        <v>0</v>
      </c>
      <c r="U15" s="87">
        <f>SUM(U16:U20)</f>
        <v>9800</v>
      </c>
      <c r="V15" s="87">
        <f t="shared" si="6"/>
        <v>0</v>
      </c>
      <c r="W15" s="87">
        <f>SUM(W16:W20)</f>
        <v>79886</v>
      </c>
      <c r="X15" s="89"/>
      <c r="Y15" s="90"/>
      <c r="Z15" s="91"/>
      <c r="AA15" s="439"/>
      <c r="AB15" s="439"/>
      <c r="AC15" s="6"/>
      <c r="AH15" s="6"/>
      <c r="AI15" s="6"/>
      <c r="AJ15" s="6"/>
      <c r="AK15" s="6"/>
      <c r="AL15" s="6"/>
      <c r="AM15" s="6"/>
      <c r="AN15" s="6"/>
      <c r="AO15" s="6"/>
      <c r="AP15" s="6"/>
      <c r="AQ15" s="6"/>
      <c r="AR15" s="6"/>
      <c r="AS15" s="6"/>
      <c r="AT15" s="6"/>
      <c r="AU15" s="6"/>
      <c r="AV15" s="6"/>
      <c r="AW15" s="6"/>
      <c r="AX15" s="6"/>
      <c r="AY15" s="6"/>
      <c r="AZ15" s="6"/>
      <c r="BA15" s="6"/>
      <c r="BB15" s="6"/>
      <c r="BC15" s="6"/>
    </row>
    <row r="16" spans="1:55" s="279" customFormat="1" ht="151.5" customHeight="1">
      <c r="A16" s="287" t="s">
        <v>108</v>
      </c>
      <c r="B16" s="311" t="s">
        <v>109</v>
      </c>
      <c r="C16" s="271" t="s">
        <v>110</v>
      </c>
      <c r="D16" s="275" t="s">
        <v>28</v>
      </c>
      <c r="E16" s="294" t="s">
        <v>111</v>
      </c>
      <c r="F16" s="379">
        <f>46200-3850</f>
        <v>42350</v>
      </c>
      <c r="G16" s="380"/>
      <c r="H16" s="380"/>
      <c r="I16" s="380"/>
      <c r="J16" s="380"/>
      <c r="K16" s="380"/>
      <c r="L16" s="380"/>
      <c r="M16" s="263">
        <f>F16+H16+J16+K16</f>
        <v>42350</v>
      </c>
      <c r="N16" s="381"/>
      <c r="O16" s="280">
        <v>792428</v>
      </c>
      <c r="P16" s="380"/>
      <c r="Q16" s="380"/>
      <c r="R16" s="380"/>
      <c r="S16" s="380"/>
      <c r="T16" s="380"/>
      <c r="U16" s="263">
        <f>N16+P16+R16+S16</f>
        <v>0</v>
      </c>
      <c r="V16" s="290"/>
      <c r="W16" s="273">
        <f>V16+U16+M16</f>
        <v>42350</v>
      </c>
      <c r="X16" s="314" t="s">
        <v>112</v>
      </c>
      <c r="Y16" s="292" t="s">
        <v>74</v>
      </c>
      <c r="Z16" s="278" t="s">
        <v>33</v>
      </c>
      <c r="AA16" s="363" t="s">
        <v>1860</v>
      </c>
      <c r="AB16" s="101" t="s">
        <v>1862</v>
      </c>
    </row>
    <row r="17" spans="1:55" s="269" customFormat="1" ht="86.25" customHeight="1">
      <c r="A17" s="287" t="s">
        <v>113</v>
      </c>
      <c r="B17" s="311" t="s">
        <v>114</v>
      </c>
      <c r="C17" s="271" t="s">
        <v>115</v>
      </c>
      <c r="D17" s="271" t="s">
        <v>28</v>
      </c>
      <c r="E17" s="288" t="s">
        <v>116</v>
      </c>
      <c r="F17" s="265">
        <v>11436</v>
      </c>
      <c r="G17" s="273"/>
      <c r="H17" s="273">
        <v>9800</v>
      </c>
      <c r="I17" s="273" t="s">
        <v>117</v>
      </c>
      <c r="J17" s="273"/>
      <c r="K17" s="273"/>
      <c r="L17" s="273"/>
      <c r="M17" s="263">
        <f>F17+H17+J17+K17</f>
        <v>21236</v>
      </c>
      <c r="N17" s="273"/>
      <c r="O17" s="273">
        <v>302106</v>
      </c>
      <c r="P17" s="273"/>
      <c r="Q17" s="273" t="s">
        <v>117</v>
      </c>
      <c r="R17" s="273"/>
      <c r="S17" s="273"/>
      <c r="T17" s="273"/>
      <c r="U17" s="263">
        <f>N17+P17+R17+S17</f>
        <v>0</v>
      </c>
      <c r="V17" s="382"/>
      <c r="W17" s="273">
        <f>V17+U17+M17</f>
        <v>21236</v>
      </c>
      <c r="X17" s="266" t="s">
        <v>118</v>
      </c>
      <c r="Y17" s="283">
        <v>2020</v>
      </c>
      <c r="Z17" s="278" t="s">
        <v>33</v>
      </c>
      <c r="AA17" s="440" t="s">
        <v>1860</v>
      </c>
      <c r="AB17" s="101" t="s">
        <v>1862</v>
      </c>
    </row>
    <row r="18" spans="1:55" s="279" customFormat="1" ht="82.5" customHeight="1">
      <c r="A18" s="287" t="s">
        <v>119</v>
      </c>
      <c r="B18" s="311" t="s">
        <v>120</v>
      </c>
      <c r="C18" s="271" t="s">
        <v>115</v>
      </c>
      <c r="D18" s="271" t="s">
        <v>28</v>
      </c>
      <c r="E18" s="288" t="s">
        <v>116</v>
      </c>
      <c r="F18" s="265">
        <v>0</v>
      </c>
      <c r="G18" s="265"/>
      <c r="H18" s="265">
        <v>0</v>
      </c>
      <c r="I18" s="265" t="s">
        <v>117</v>
      </c>
      <c r="J18" s="265"/>
      <c r="K18" s="265"/>
      <c r="L18" s="265"/>
      <c r="M18" s="383">
        <f>F18+H18+J18+K18</f>
        <v>0</v>
      </c>
      <c r="N18" s="265"/>
      <c r="O18" s="265">
        <v>94984</v>
      </c>
      <c r="P18" s="265">
        <v>9800</v>
      </c>
      <c r="Q18" s="265" t="s">
        <v>117</v>
      </c>
      <c r="R18" s="265"/>
      <c r="S18" s="265"/>
      <c r="T18" s="265"/>
      <c r="U18" s="263">
        <f>N18+P18+R18+S18</f>
        <v>9800</v>
      </c>
      <c r="V18" s="384"/>
      <c r="W18" s="273">
        <f>V18+U18+M18</f>
        <v>9800</v>
      </c>
      <c r="X18" s="314" t="s">
        <v>120</v>
      </c>
      <c r="Y18" s="292">
        <v>2020</v>
      </c>
      <c r="Z18" s="275" t="s">
        <v>33</v>
      </c>
      <c r="AA18" s="440" t="s">
        <v>1860</v>
      </c>
      <c r="AB18" s="441" t="s">
        <v>1863</v>
      </c>
    </row>
    <row r="19" spans="1:55" s="293" customFormat="1" ht="31.7" customHeight="1">
      <c r="A19" s="287" t="s">
        <v>121</v>
      </c>
      <c r="B19" s="573" t="s">
        <v>1853</v>
      </c>
      <c r="C19" s="574"/>
      <c r="D19" s="574"/>
      <c r="E19" s="574"/>
      <c r="F19" s="574"/>
      <c r="G19" s="574"/>
      <c r="H19" s="574"/>
      <c r="I19" s="574"/>
      <c r="J19" s="574"/>
      <c r="K19" s="574"/>
      <c r="L19" s="574"/>
      <c r="M19" s="574"/>
      <c r="N19" s="574"/>
      <c r="O19" s="574"/>
      <c r="P19" s="574"/>
      <c r="Q19" s="574"/>
      <c r="R19" s="574"/>
      <c r="S19" s="574"/>
      <c r="T19" s="574"/>
      <c r="U19" s="574"/>
      <c r="V19" s="574"/>
      <c r="W19" s="574"/>
      <c r="X19" s="574"/>
      <c r="Y19" s="574"/>
      <c r="Z19" s="574"/>
      <c r="AA19" s="574"/>
      <c r="AB19" s="575"/>
    </row>
    <row r="20" spans="1:55" s="293" customFormat="1" ht="62.25" customHeight="1">
      <c r="A20" s="287" t="s">
        <v>125</v>
      </c>
      <c r="B20" s="311" t="s">
        <v>126</v>
      </c>
      <c r="C20" s="271" t="s">
        <v>127</v>
      </c>
      <c r="D20" s="275" t="s">
        <v>28</v>
      </c>
      <c r="E20" s="294" t="s">
        <v>128</v>
      </c>
      <c r="F20" s="289">
        <v>6500</v>
      </c>
      <c r="G20" s="290"/>
      <c r="H20" s="290"/>
      <c r="I20" s="313"/>
      <c r="J20" s="290"/>
      <c r="K20" s="290"/>
      <c r="L20" s="290"/>
      <c r="M20" s="263">
        <f>F20+H20+J20+K20</f>
        <v>6500</v>
      </c>
      <c r="N20" s="289"/>
      <c r="O20" s="290"/>
      <c r="P20" s="290"/>
      <c r="Q20" s="313"/>
      <c r="R20" s="290"/>
      <c r="S20" s="290"/>
      <c r="T20" s="290"/>
      <c r="U20" s="263">
        <f>N20+P20+R20+S20</f>
        <v>0</v>
      </c>
      <c r="V20" s="290"/>
      <c r="W20" s="273">
        <f>V20+U20+M20</f>
        <v>6500</v>
      </c>
      <c r="X20" s="314" t="s">
        <v>126</v>
      </c>
      <c r="Y20" s="283">
        <v>2018</v>
      </c>
      <c r="Z20" s="278" t="s">
        <v>129</v>
      </c>
      <c r="AA20" s="278"/>
      <c r="AB20" s="101" t="s">
        <v>2076</v>
      </c>
    </row>
    <row r="21" spans="1:55" s="52" customFormat="1" ht="29.25" customHeight="1">
      <c r="A21" s="104"/>
      <c r="B21" s="84" t="s">
        <v>130</v>
      </c>
      <c r="C21" s="85"/>
      <c r="D21" s="85"/>
      <c r="E21" s="86"/>
      <c r="F21" s="87">
        <f>SUM(F22:F22)</f>
        <v>0</v>
      </c>
      <c r="G21" s="88">
        <f>SUM(G22:G22)</f>
        <v>0</v>
      </c>
      <c r="H21" s="88">
        <f>SUM(H22:H22)</f>
        <v>0</v>
      </c>
      <c r="I21" s="88"/>
      <c r="J21" s="88">
        <f>SUM(J22:J22)</f>
        <v>0</v>
      </c>
      <c r="K21" s="88">
        <f>SUM(K22:K22)</f>
        <v>0</v>
      </c>
      <c r="L21" s="88"/>
      <c r="M21" s="105">
        <f>SUM(M22:M22)</f>
        <v>0</v>
      </c>
      <c r="N21" s="87">
        <f>SUM(N22:N22)</f>
        <v>0</v>
      </c>
      <c r="O21" s="88">
        <f>SUM(O22:O22)</f>
        <v>0</v>
      </c>
      <c r="P21" s="88">
        <f>SUM(P22:P22)</f>
        <v>0</v>
      </c>
      <c r="Q21" s="88"/>
      <c r="R21" s="88">
        <f>SUM(R22:R22)</f>
        <v>0</v>
      </c>
      <c r="S21" s="88">
        <f>SUM(S22:S22)</f>
        <v>0</v>
      </c>
      <c r="T21" s="88"/>
      <c r="U21" s="105">
        <f>SUM(U22:U22)</f>
        <v>0</v>
      </c>
      <c r="V21" s="88">
        <f>SUM(V22:V22)</f>
        <v>0</v>
      </c>
      <c r="W21" s="88">
        <f>SUM(W22:W22)</f>
        <v>0</v>
      </c>
      <c r="X21" s="89"/>
      <c r="Y21" s="90"/>
      <c r="Z21" s="91"/>
      <c r="AA21" s="91"/>
      <c r="AB21" s="91"/>
    </row>
    <row r="22" spans="1:55" s="52" customFormat="1">
      <c r="A22" s="92" t="s">
        <v>131</v>
      </c>
      <c r="B22" s="106"/>
      <c r="C22" s="94"/>
      <c r="D22" s="94"/>
      <c r="E22" s="107"/>
      <c r="F22" s="103"/>
      <c r="G22" s="103"/>
      <c r="H22" s="103"/>
      <c r="I22" s="98"/>
      <c r="J22" s="103"/>
      <c r="K22" s="103"/>
      <c r="L22" s="98"/>
      <c r="M22" s="97">
        <f>F22+H22+J22+K22</f>
        <v>0</v>
      </c>
      <c r="N22" s="103"/>
      <c r="O22" s="103"/>
      <c r="P22" s="103"/>
      <c r="Q22" s="98"/>
      <c r="R22" s="103"/>
      <c r="S22" s="103"/>
      <c r="T22" s="98"/>
      <c r="U22" s="97">
        <f>N22+P22+R22+S22</f>
        <v>0</v>
      </c>
      <c r="V22" s="103"/>
      <c r="W22" s="273">
        <f>V22+U22+M22</f>
        <v>0</v>
      </c>
      <c r="X22" s="99"/>
      <c r="Y22" s="100"/>
      <c r="Z22" s="95"/>
      <c r="AA22" s="108"/>
      <c r="AB22" s="108"/>
    </row>
    <row r="23" spans="1:55" s="52" customFormat="1">
      <c r="A23" s="109" t="s">
        <v>132</v>
      </c>
      <c r="B23" s="106"/>
      <c r="C23" s="94"/>
      <c r="D23" s="94"/>
      <c r="E23" s="107"/>
      <c r="F23" s="103"/>
      <c r="G23" s="103"/>
      <c r="H23" s="103"/>
      <c r="I23" s="98"/>
      <c r="J23" s="103"/>
      <c r="K23" s="103"/>
      <c r="L23" s="98"/>
      <c r="M23" s="97">
        <f>F23+H23+J23+K23</f>
        <v>0</v>
      </c>
      <c r="N23" s="103"/>
      <c r="O23" s="103"/>
      <c r="P23" s="103"/>
      <c r="Q23" s="98"/>
      <c r="R23" s="103"/>
      <c r="S23" s="103"/>
      <c r="T23" s="98"/>
      <c r="U23" s="97">
        <f>N23+P23+R23+S23</f>
        <v>0</v>
      </c>
      <c r="V23" s="103"/>
      <c r="W23" s="273">
        <f>V23+U23+M23</f>
        <v>0</v>
      </c>
      <c r="X23" s="99"/>
      <c r="Y23" s="99"/>
      <c r="Z23" s="110"/>
      <c r="AA23" s="108"/>
      <c r="AB23" s="108"/>
    </row>
    <row r="24" spans="1:55" s="17" customFormat="1" ht="35.25" customHeight="1">
      <c r="A24" s="83"/>
      <c r="B24" s="84" t="s">
        <v>133</v>
      </c>
      <c r="C24" s="85"/>
      <c r="D24" s="85"/>
      <c r="E24" s="86"/>
      <c r="F24" s="87">
        <f>SUM(F25:F25)</f>
        <v>0</v>
      </c>
      <c r="G24" s="87">
        <f>SUM(G25:G25)</f>
        <v>0</v>
      </c>
      <c r="H24" s="87">
        <f>SUM(H25:H25)</f>
        <v>0</v>
      </c>
      <c r="I24" s="88"/>
      <c r="J24" s="87">
        <f>SUM(J25:J25)</f>
        <v>0</v>
      </c>
      <c r="K24" s="87">
        <f>SUM(K25:K25)</f>
        <v>0</v>
      </c>
      <c r="L24" s="88"/>
      <c r="M24" s="87">
        <f>SUM(M25:M25)</f>
        <v>0</v>
      </c>
      <c r="N24" s="87">
        <f>SUM(N25:N25)</f>
        <v>0</v>
      </c>
      <c r="O24" s="87">
        <f>SUM(O25:O25)</f>
        <v>0</v>
      </c>
      <c r="P24" s="87">
        <f>SUM(P25:P25)</f>
        <v>0</v>
      </c>
      <c r="Q24" s="88"/>
      <c r="R24" s="87">
        <f>SUM(R25:R25)</f>
        <v>0</v>
      </c>
      <c r="S24" s="87">
        <f>SUM(S25:S25)</f>
        <v>0</v>
      </c>
      <c r="T24" s="88"/>
      <c r="U24" s="87">
        <f>SUM(U25:U25)</f>
        <v>0</v>
      </c>
      <c r="V24" s="87">
        <f>SUM(V25:V25)</f>
        <v>0</v>
      </c>
      <c r="W24" s="87">
        <f>SUM(W25:W25)</f>
        <v>0</v>
      </c>
      <c r="X24" s="89"/>
      <c r="Y24" s="90"/>
      <c r="Z24" s="91"/>
      <c r="AA24" s="91"/>
      <c r="AB24" s="91"/>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row>
    <row r="25" spans="1:55">
      <c r="A25" s="92" t="s">
        <v>134</v>
      </c>
      <c r="B25" s="106"/>
      <c r="C25" s="94"/>
      <c r="D25" s="94"/>
      <c r="E25" s="107"/>
      <c r="F25" s="103"/>
      <c r="G25" s="98"/>
      <c r="H25" s="98"/>
      <c r="I25" s="98"/>
      <c r="J25" s="98"/>
      <c r="K25" s="98"/>
      <c r="L25" s="98"/>
      <c r="M25" s="97">
        <f>F25+H25+J25+K25</f>
        <v>0</v>
      </c>
      <c r="N25" s="103"/>
      <c r="O25" s="98"/>
      <c r="P25" s="98"/>
      <c r="Q25" s="98"/>
      <c r="R25" s="98"/>
      <c r="S25" s="98"/>
      <c r="T25" s="98"/>
      <c r="U25" s="97">
        <f>N25+P25+R25+S25</f>
        <v>0</v>
      </c>
      <c r="V25" s="98"/>
      <c r="W25" s="273">
        <f>V25+U25+M25</f>
        <v>0</v>
      </c>
      <c r="X25" s="99"/>
      <c r="Y25" s="100"/>
      <c r="Z25" s="95"/>
      <c r="AA25" s="95"/>
      <c r="AB25" s="95"/>
    </row>
    <row r="37" spans="30:33">
      <c r="AD37" s="5" t="s">
        <v>78</v>
      </c>
      <c r="AE37" s="5" t="s">
        <v>79</v>
      </c>
      <c r="AF37" s="5" t="s">
        <v>80</v>
      </c>
      <c r="AG37" s="5" t="s">
        <v>81</v>
      </c>
    </row>
    <row r="38" spans="30:33" ht="30">
      <c r="AD38" s="68" t="s">
        <v>135</v>
      </c>
      <c r="AE38" s="68" t="s">
        <v>103</v>
      </c>
      <c r="AF38" s="68" t="s">
        <v>136</v>
      </c>
      <c r="AG38" s="112" t="s">
        <v>137</v>
      </c>
    </row>
    <row r="39" spans="30:33" ht="30">
      <c r="AD39" s="68" t="s">
        <v>138</v>
      </c>
      <c r="AE39" s="68" t="s">
        <v>139</v>
      </c>
      <c r="AF39" s="68" t="s">
        <v>140</v>
      </c>
      <c r="AG39" s="5"/>
    </row>
    <row r="40" spans="30:33" ht="30">
      <c r="AD40" s="68" t="s">
        <v>141</v>
      </c>
      <c r="AE40" s="68" t="s">
        <v>142</v>
      </c>
      <c r="AF40" s="68" t="s">
        <v>122</v>
      </c>
      <c r="AG40" s="43"/>
    </row>
    <row r="41" spans="30:33" ht="45">
      <c r="AD41" s="68" t="s">
        <v>143</v>
      </c>
      <c r="AE41" s="68" t="s">
        <v>144</v>
      </c>
      <c r="AF41" s="68" t="s">
        <v>115</v>
      </c>
      <c r="AG41" s="51"/>
    </row>
    <row r="42" spans="30:33" ht="30">
      <c r="AD42" s="68" t="s">
        <v>145</v>
      </c>
      <c r="AE42" s="68" t="s">
        <v>146</v>
      </c>
      <c r="AF42" s="68" t="s">
        <v>147</v>
      </c>
      <c r="AG42" s="5"/>
    </row>
    <row r="43" spans="30:33" ht="60">
      <c r="AD43" s="68" t="s">
        <v>148</v>
      </c>
      <c r="AE43" s="68" t="s">
        <v>149</v>
      </c>
      <c r="AF43" s="68" t="s">
        <v>150</v>
      </c>
      <c r="AG43" s="5"/>
    </row>
    <row r="44" spans="30:33" ht="30">
      <c r="AD44" s="68" t="s">
        <v>151</v>
      </c>
      <c r="AE44" s="68" t="s">
        <v>152</v>
      </c>
      <c r="AF44" s="68" t="s">
        <v>153</v>
      </c>
      <c r="AG44" s="43"/>
    </row>
    <row r="45" spans="30:33" ht="30">
      <c r="AD45" s="51"/>
      <c r="AE45" s="68" t="s">
        <v>154</v>
      </c>
      <c r="AF45" s="68" t="s">
        <v>110</v>
      </c>
      <c r="AG45" s="51"/>
    </row>
    <row r="46" spans="30:33" ht="45">
      <c r="AD46" s="5"/>
      <c r="AF46" s="68" t="s">
        <v>155</v>
      </c>
      <c r="AG46" s="5"/>
    </row>
    <row r="47" spans="30:33" ht="30">
      <c r="AD47" s="5"/>
      <c r="AE47" s="5"/>
      <c r="AF47" s="68" t="s">
        <v>127</v>
      </c>
      <c r="AG47" s="5"/>
    </row>
  </sheetData>
  <mergeCells count="42">
    <mergeCell ref="B19:AB19"/>
    <mergeCell ref="K10:K11"/>
    <mergeCell ref="L10:L11"/>
    <mergeCell ref="M10:M11"/>
    <mergeCell ref="A12:B12"/>
    <mergeCell ref="Y8:Y11"/>
    <mergeCell ref="Z8:Z11"/>
    <mergeCell ref="AA8:AA11"/>
    <mergeCell ref="AB8:AB11"/>
    <mergeCell ref="N8:U8"/>
    <mergeCell ref="N9:U9"/>
    <mergeCell ref="N10:N11"/>
    <mergeCell ref="O10:O11"/>
    <mergeCell ref="P10:P11"/>
    <mergeCell ref="Q10:Q11"/>
    <mergeCell ref="R10:R11"/>
    <mergeCell ref="F9:M9"/>
    <mergeCell ref="F10:F11"/>
    <mergeCell ref="G10:G11"/>
    <mergeCell ref="H10:H11"/>
    <mergeCell ref="I10:I11"/>
    <mergeCell ref="X8:X11"/>
    <mergeCell ref="J10:J11"/>
    <mergeCell ref="A6:X6"/>
    <mergeCell ref="Y6:AA6"/>
    <mergeCell ref="S10:S11"/>
    <mergeCell ref="T10:T11"/>
    <mergeCell ref="U10:U11"/>
    <mergeCell ref="A7:X7"/>
    <mergeCell ref="A8:A11"/>
    <mergeCell ref="B8:B11"/>
    <mergeCell ref="C8:C11"/>
    <mergeCell ref="D8:D11"/>
    <mergeCell ref="E8:E11"/>
    <mergeCell ref="F8:M8"/>
    <mergeCell ref="V8:V11"/>
    <mergeCell ref="W8:W11"/>
    <mergeCell ref="A1:AA1"/>
    <mergeCell ref="A2:AA2"/>
    <mergeCell ref="A3:AA3"/>
    <mergeCell ref="A4:AA4"/>
    <mergeCell ref="A5:AA5"/>
  </mergeCells>
  <dataValidations count="5">
    <dataValidation type="list" allowBlank="1" showInputMessage="1" showErrorMessage="1" sqref="C16:C17">
      <formula1>$AE$38:$AE$45</formula1>
    </dataValidation>
    <dataValidation type="list" allowBlank="1" showInputMessage="1" showErrorMessage="1" sqref="C20:C23">
      <formula1>$AF$38:$AF$47</formula1>
    </dataValidation>
    <dataValidation type="list" allowBlank="1" showInputMessage="1" showErrorMessage="1" sqref="C25">
      <formula1>$AG$38</formula1>
    </dataValidation>
    <dataValidation type="list" allowBlank="1" showInputMessage="1" showErrorMessage="1" sqref="C14">
      <formula1>$AD$38:$AD$44</formula1>
    </dataValidation>
    <dataValidation type="list" allowBlank="1" showInputMessage="1" showErrorMessage="1" sqref="D25 D14 D16:D17 D20:D23">
      <formula1>$AC$3:$AC$5</formula1>
    </dataValidation>
  </dataValidations>
  <pageMargins left="0.7" right="0.7" top="0.75" bottom="0.75" header="0.3" footer="0.3"/>
  <pageSetup paperSize="9" scale="1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25"/>
  <sheetViews>
    <sheetView topLeftCell="F1" zoomScale="55" zoomScaleNormal="55" workbookViewId="0">
      <selection activeCell="AC176" sqref="AC176"/>
    </sheetView>
  </sheetViews>
  <sheetFormatPr defaultColWidth="9.140625" defaultRowHeight="12.75"/>
  <cols>
    <col min="1" max="1" width="6.140625" style="111" customWidth="1"/>
    <col min="2" max="2" width="36.85546875" style="62" customWidth="1"/>
    <col min="3" max="3" width="24.28515625" style="6" customWidth="1"/>
    <col min="4" max="4" width="11.42578125" style="6" customWidth="1"/>
    <col min="5" max="5" width="14.28515625" style="6" customWidth="1"/>
    <col min="6" max="6" width="13.42578125" style="63" customWidth="1"/>
    <col min="7" max="7" width="11.28515625" style="64" customWidth="1"/>
    <col min="8" max="13" width="11.28515625" style="63" customWidth="1"/>
    <col min="14" max="14" width="13.42578125" style="63" customWidth="1"/>
    <col min="15" max="15" width="16.7109375" style="64" customWidth="1"/>
    <col min="16" max="21" width="11.28515625" style="63" customWidth="1"/>
    <col min="22" max="22" width="12.28515625" style="63" customWidth="1"/>
    <col min="23" max="23" width="11.28515625" style="63" customWidth="1"/>
    <col min="24" max="24" width="25.7109375" style="65" customWidth="1"/>
    <col min="25" max="25" width="12.28515625" style="66" customWidth="1"/>
    <col min="26" max="26" width="25.7109375" style="67" customWidth="1"/>
    <col min="27" max="27" width="13.42578125" style="67" customWidth="1"/>
    <col min="28" max="28" width="51" style="67" customWidth="1"/>
    <col min="29" max="29" width="9.140625" style="6"/>
    <col min="30" max="33" width="39.28515625" style="6" customWidth="1"/>
    <col min="34" max="16384" width="9.140625" style="6"/>
  </cols>
  <sheetData>
    <row r="1" spans="1:55" s="2" customFormat="1" ht="24.75" customHeight="1">
      <c r="A1" s="477"/>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row>
    <row r="2" spans="1:55" s="2" customFormat="1" ht="19.5" customHeight="1">
      <c r="A2" s="477"/>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row>
    <row r="3" spans="1:55" s="2" customFormat="1" ht="20.25" customHeight="1">
      <c r="A3" s="536"/>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C3" s="70" t="s">
        <v>28</v>
      </c>
    </row>
    <row r="4" spans="1:55" ht="12.75" customHeight="1">
      <c r="A4" s="536"/>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71"/>
      <c r="AC4" s="4" t="s">
        <v>38</v>
      </c>
    </row>
    <row r="5" spans="1:55" ht="16.5" customHeight="1">
      <c r="A5" s="536"/>
      <c r="B5" s="537"/>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71"/>
      <c r="AC5" s="4" t="s">
        <v>0</v>
      </c>
    </row>
    <row r="6" spans="1:55" ht="43.5" customHeight="1">
      <c r="A6" s="542" t="s">
        <v>2121</v>
      </c>
      <c r="B6" s="543"/>
      <c r="C6" s="543"/>
      <c r="D6" s="543"/>
      <c r="E6" s="543"/>
      <c r="F6" s="543"/>
      <c r="G6" s="543"/>
      <c r="H6" s="543"/>
      <c r="I6" s="543"/>
      <c r="J6" s="543"/>
      <c r="K6" s="543"/>
      <c r="L6" s="543"/>
      <c r="M6" s="543"/>
      <c r="N6" s="543"/>
      <c r="O6" s="543"/>
      <c r="P6" s="543"/>
      <c r="Q6" s="543"/>
      <c r="R6" s="543"/>
      <c r="S6" s="543"/>
      <c r="T6" s="543"/>
      <c r="U6" s="543"/>
      <c r="V6" s="543"/>
      <c r="W6" s="543"/>
      <c r="X6" s="543"/>
      <c r="Y6" s="544"/>
      <c r="Z6" s="544"/>
      <c r="AA6" s="544"/>
      <c r="AB6" s="71"/>
    </row>
    <row r="7" spans="1:55" ht="43.5" customHeight="1">
      <c r="A7" s="549" t="s">
        <v>695</v>
      </c>
      <c r="B7" s="543"/>
      <c r="C7" s="543"/>
      <c r="D7" s="543"/>
      <c r="E7" s="543"/>
      <c r="F7" s="543"/>
      <c r="G7" s="543"/>
      <c r="H7" s="543"/>
      <c r="I7" s="543"/>
      <c r="J7" s="543"/>
      <c r="K7" s="543"/>
      <c r="L7" s="543"/>
      <c r="M7" s="543"/>
      <c r="N7" s="543"/>
      <c r="O7" s="543"/>
      <c r="P7" s="543"/>
      <c r="Q7" s="543"/>
      <c r="R7" s="543"/>
      <c r="S7" s="543"/>
      <c r="T7" s="543"/>
      <c r="U7" s="543"/>
      <c r="V7" s="543"/>
      <c r="W7" s="543"/>
      <c r="X7" s="543"/>
      <c r="Y7" s="72"/>
      <c r="Z7" s="72"/>
      <c r="AA7" s="72"/>
      <c r="AB7" s="71"/>
    </row>
    <row r="8" spans="1:55" ht="12.75" customHeight="1">
      <c r="A8" s="594" t="s">
        <v>3</v>
      </c>
      <c r="B8" s="551" t="s">
        <v>4</v>
      </c>
      <c r="C8" s="552" t="s">
        <v>5</v>
      </c>
      <c r="D8" s="552" t="s">
        <v>6</v>
      </c>
      <c r="E8" s="555" t="s">
        <v>7</v>
      </c>
      <c r="F8" s="558">
        <v>2018</v>
      </c>
      <c r="G8" s="559"/>
      <c r="H8" s="559"/>
      <c r="I8" s="559"/>
      <c r="J8" s="559"/>
      <c r="K8" s="559"/>
      <c r="L8" s="560"/>
      <c r="M8" s="561"/>
      <c r="N8" s="558">
        <v>2019</v>
      </c>
      <c r="O8" s="559"/>
      <c r="P8" s="559"/>
      <c r="Q8" s="559"/>
      <c r="R8" s="559"/>
      <c r="S8" s="559"/>
      <c r="T8" s="560"/>
      <c r="U8" s="561"/>
      <c r="V8" s="595">
        <v>2020</v>
      </c>
      <c r="W8" s="596" t="s">
        <v>8</v>
      </c>
      <c r="X8" s="597" t="s">
        <v>9</v>
      </c>
      <c r="Y8" s="598" t="s">
        <v>10</v>
      </c>
      <c r="Z8" s="551" t="s">
        <v>11</v>
      </c>
      <c r="AA8" s="584" t="s">
        <v>12</v>
      </c>
      <c r="AB8" s="584" t="s">
        <v>13</v>
      </c>
    </row>
    <row r="9" spans="1:55" ht="12.75" customHeight="1">
      <c r="A9" s="594"/>
      <c r="B9" s="551"/>
      <c r="C9" s="553"/>
      <c r="D9" s="553"/>
      <c r="E9" s="556"/>
      <c r="F9" s="568" t="s">
        <v>14</v>
      </c>
      <c r="G9" s="551"/>
      <c r="H9" s="551"/>
      <c r="I9" s="551"/>
      <c r="J9" s="551"/>
      <c r="K9" s="551"/>
      <c r="L9" s="569"/>
      <c r="M9" s="570"/>
      <c r="N9" s="568" t="s">
        <v>14</v>
      </c>
      <c r="O9" s="551"/>
      <c r="P9" s="551"/>
      <c r="Q9" s="551"/>
      <c r="R9" s="551"/>
      <c r="S9" s="551"/>
      <c r="T9" s="569"/>
      <c r="U9" s="570"/>
      <c r="V9" s="595"/>
      <c r="W9" s="596"/>
      <c r="X9" s="597"/>
      <c r="Y9" s="598"/>
      <c r="Z9" s="551"/>
      <c r="AA9" s="585"/>
      <c r="AB9" s="585"/>
    </row>
    <row r="10" spans="1:55" ht="15" customHeight="1">
      <c r="A10" s="594"/>
      <c r="B10" s="551"/>
      <c r="C10" s="553"/>
      <c r="D10" s="553"/>
      <c r="E10" s="556"/>
      <c r="F10" s="571" t="s">
        <v>696</v>
      </c>
      <c r="G10" s="572" t="s">
        <v>697</v>
      </c>
      <c r="H10" s="541" t="s">
        <v>698</v>
      </c>
      <c r="I10" s="545" t="s">
        <v>18</v>
      </c>
      <c r="J10" s="541" t="s">
        <v>699</v>
      </c>
      <c r="K10" s="541" t="s">
        <v>700</v>
      </c>
      <c r="L10" s="545" t="s">
        <v>21</v>
      </c>
      <c r="M10" s="547" t="s">
        <v>22</v>
      </c>
      <c r="N10" s="571" t="s">
        <v>15</v>
      </c>
      <c r="O10" s="572" t="s">
        <v>16</v>
      </c>
      <c r="P10" s="541" t="s">
        <v>17</v>
      </c>
      <c r="Q10" s="545" t="s">
        <v>18</v>
      </c>
      <c r="R10" s="541" t="s">
        <v>19</v>
      </c>
      <c r="S10" s="545" t="s">
        <v>20</v>
      </c>
      <c r="T10" s="545" t="s">
        <v>21</v>
      </c>
      <c r="U10" s="547" t="s">
        <v>22</v>
      </c>
      <c r="V10" s="595"/>
      <c r="W10" s="596"/>
      <c r="X10" s="597"/>
      <c r="Y10" s="598"/>
      <c r="Z10" s="551"/>
      <c r="AA10" s="585"/>
      <c r="AB10" s="585"/>
    </row>
    <row r="11" spans="1:55" ht="107.25" customHeight="1">
      <c r="A11" s="594"/>
      <c r="B11" s="551"/>
      <c r="C11" s="554"/>
      <c r="D11" s="554"/>
      <c r="E11" s="557"/>
      <c r="F11" s="571"/>
      <c r="G11" s="572"/>
      <c r="H11" s="541"/>
      <c r="I11" s="546"/>
      <c r="J11" s="541"/>
      <c r="K11" s="541"/>
      <c r="L11" s="546"/>
      <c r="M11" s="548"/>
      <c r="N11" s="571"/>
      <c r="O11" s="572"/>
      <c r="P11" s="541"/>
      <c r="Q11" s="546"/>
      <c r="R11" s="541"/>
      <c r="S11" s="546"/>
      <c r="T11" s="546"/>
      <c r="U11" s="548"/>
      <c r="V11" s="595"/>
      <c r="W11" s="596"/>
      <c r="X11" s="597"/>
      <c r="Y11" s="598"/>
      <c r="Z11" s="551"/>
      <c r="AA11" s="586"/>
      <c r="AB11" s="586"/>
    </row>
    <row r="12" spans="1:55" ht="33.950000000000003" customHeight="1">
      <c r="A12" s="142"/>
      <c r="B12" s="143"/>
      <c r="C12" s="143"/>
      <c r="D12" s="143"/>
      <c r="E12" s="143"/>
      <c r="F12" s="74"/>
      <c r="G12" s="73"/>
      <c r="H12" s="74"/>
      <c r="I12" s="74"/>
      <c r="J12" s="74"/>
      <c r="K12" s="74"/>
      <c r="L12" s="74"/>
      <c r="M12" s="144"/>
      <c r="N12" s="74"/>
      <c r="O12" s="73"/>
      <c r="P12" s="74"/>
      <c r="Q12" s="74"/>
      <c r="R12" s="74"/>
      <c r="S12" s="74"/>
      <c r="T12" s="74"/>
      <c r="U12" s="144"/>
      <c r="V12" s="145"/>
      <c r="W12" s="144"/>
      <c r="X12" s="146"/>
      <c r="Y12" s="147"/>
      <c r="Z12" s="148"/>
      <c r="AA12" s="149"/>
      <c r="AB12" s="149"/>
    </row>
    <row r="13" spans="1:55" s="17" customFormat="1" ht="38.25" customHeight="1">
      <c r="A13" s="599" t="s">
        <v>156</v>
      </c>
      <c r="B13" s="599"/>
      <c r="C13" s="76"/>
      <c r="D13" s="76"/>
      <c r="E13" s="77"/>
      <c r="F13" s="78">
        <f>F14+F21+F178</f>
        <v>9515051.8100000005</v>
      </c>
      <c r="G13" s="78">
        <f>G14+G21+G178</f>
        <v>5682405.6599999992</v>
      </c>
      <c r="H13" s="78">
        <f>H14+H21+H178</f>
        <v>0</v>
      </c>
      <c r="I13" s="79"/>
      <c r="J13" s="78">
        <f>J14+J21+J178</f>
        <v>1206297.77</v>
      </c>
      <c r="K13" s="78">
        <f>K14+K21+K178</f>
        <v>0</v>
      </c>
      <c r="L13" s="79"/>
      <c r="M13" s="78">
        <f>M14+M21+M178</f>
        <v>13428097.609999999</v>
      </c>
      <c r="N13" s="78">
        <f>N14+N21+N178</f>
        <v>4995576.92</v>
      </c>
      <c r="O13" s="78">
        <f>O14+O21+O178</f>
        <v>7726148</v>
      </c>
      <c r="P13" s="78">
        <f>P14+P21+P178</f>
        <v>750000</v>
      </c>
      <c r="Q13" s="79"/>
      <c r="R13" s="78">
        <f>R14+R21+R178</f>
        <v>50000</v>
      </c>
      <c r="S13" s="78">
        <f>S14+S21+S178</f>
        <v>0</v>
      </c>
      <c r="T13" s="79"/>
      <c r="U13" s="78">
        <f>U14+U21+U178</f>
        <v>6496484.9199999999</v>
      </c>
      <c r="V13" s="78">
        <f>V14+V21+V178</f>
        <v>16398567.870000001</v>
      </c>
      <c r="W13" s="78">
        <f>W14+W21+W178</f>
        <v>36453150.399999999</v>
      </c>
      <c r="X13" s="80"/>
      <c r="Y13" s="81"/>
      <c r="Z13" s="82"/>
      <c r="AA13" s="82"/>
      <c r="AB13" s="82"/>
      <c r="AC13" s="6"/>
      <c r="AH13" s="6"/>
      <c r="AI13" s="6"/>
      <c r="AJ13" s="6"/>
      <c r="AK13" s="6"/>
      <c r="AL13" s="6"/>
      <c r="AM13" s="6"/>
      <c r="AN13" s="6"/>
      <c r="AO13" s="6"/>
      <c r="AP13" s="6"/>
      <c r="AQ13" s="6"/>
      <c r="AR13" s="6"/>
      <c r="AS13" s="6"/>
      <c r="AT13" s="6"/>
      <c r="AU13" s="6"/>
      <c r="AV13" s="6"/>
      <c r="AW13" s="6"/>
      <c r="AX13" s="6"/>
      <c r="AY13" s="6"/>
      <c r="AZ13" s="6"/>
      <c r="BA13" s="6"/>
      <c r="BB13" s="6"/>
      <c r="BC13" s="6"/>
    </row>
    <row r="14" spans="1:55" s="17" customFormat="1" ht="32.1" customHeight="1">
      <c r="A14" s="104"/>
      <c r="B14" s="84" t="s">
        <v>157</v>
      </c>
      <c r="C14" s="85"/>
      <c r="D14" s="85"/>
      <c r="E14" s="86"/>
      <c r="F14" s="87">
        <f>SUM(F15:F16)</f>
        <v>0</v>
      </c>
      <c r="G14" s="87">
        <f>SUM(G15:G16)</f>
        <v>0</v>
      </c>
      <c r="H14" s="87">
        <f>SUM(H15:H16)</f>
        <v>0</v>
      </c>
      <c r="I14" s="88"/>
      <c r="J14" s="87">
        <f>SUM(J15:J16)</f>
        <v>0</v>
      </c>
      <c r="K14" s="87">
        <f>SUM(K15:K16)</f>
        <v>0</v>
      </c>
      <c r="L14" s="88"/>
      <c r="M14" s="87">
        <f>SUM(M15:M16)</f>
        <v>0</v>
      </c>
      <c r="N14" s="87">
        <f>SUM(N15:N16)</f>
        <v>45000</v>
      </c>
      <c r="O14" s="87">
        <f>SUM(O15:O16)</f>
        <v>0</v>
      </c>
      <c r="P14" s="87">
        <f>SUM(P15:P16)</f>
        <v>0</v>
      </c>
      <c r="Q14" s="88"/>
      <c r="R14" s="87">
        <f>SUM(R15:R16)</f>
        <v>0</v>
      </c>
      <c r="S14" s="87">
        <f>SUM(S15:S16)</f>
        <v>0</v>
      </c>
      <c r="T14" s="88"/>
      <c r="U14" s="87">
        <f>SUM(U15:U16)</f>
        <v>45000</v>
      </c>
      <c r="V14" s="87">
        <f>SUM(V15:V16)</f>
        <v>5000</v>
      </c>
      <c r="W14" s="87">
        <f>SUM(W15:W16)</f>
        <v>50000</v>
      </c>
      <c r="X14" s="89"/>
      <c r="Y14" s="90"/>
      <c r="Z14" s="91"/>
      <c r="AA14" s="91"/>
      <c r="AB14" s="91"/>
      <c r="AC14" s="6"/>
      <c r="AH14" s="6"/>
      <c r="AI14" s="6"/>
      <c r="AJ14" s="6"/>
      <c r="AK14" s="6"/>
      <c r="AL14" s="6"/>
      <c r="AM14" s="6"/>
      <c r="AN14" s="6"/>
      <c r="AO14" s="6"/>
      <c r="AP14" s="6"/>
      <c r="AQ14" s="6"/>
      <c r="AR14" s="6"/>
      <c r="AS14" s="6"/>
      <c r="AT14" s="6"/>
      <c r="AU14" s="6"/>
      <c r="AV14" s="6"/>
      <c r="AW14" s="6"/>
      <c r="AX14" s="6"/>
      <c r="AY14" s="6"/>
      <c r="AZ14" s="6"/>
      <c r="BA14" s="6"/>
      <c r="BB14" s="6"/>
      <c r="BC14" s="6"/>
    </row>
    <row r="15" spans="1:55" ht="76.5">
      <c r="A15" s="287" t="s">
        <v>158</v>
      </c>
      <c r="B15" s="312" t="s">
        <v>159</v>
      </c>
      <c r="C15" s="271" t="s">
        <v>160</v>
      </c>
      <c r="D15" s="271" t="s">
        <v>38</v>
      </c>
      <c r="E15" s="272" t="s">
        <v>161</v>
      </c>
      <c r="F15" s="265"/>
      <c r="G15" s="265"/>
      <c r="H15" s="265"/>
      <c r="I15" s="273"/>
      <c r="J15" s="265"/>
      <c r="K15" s="265"/>
      <c r="L15" s="273"/>
      <c r="M15" s="263">
        <f>F15+H15+J15+K15</f>
        <v>0</v>
      </c>
      <c r="N15" s="265">
        <v>40000</v>
      </c>
      <c r="O15" s="265"/>
      <c r="P15" s="265"/>
      <c r="Q15" s="273"/>
      <c r="R15" s="265"/>
      <c r="S15" s="265"/>
      <c r="T15" s="273"/>
      <c r="U15" s="263">
        <f>N15+P15+R15+S15</f>
        <v>40000</v>
      </c>
      <c r="V15" s="265"/>
      <c r="W15" s="265">
        <f>V15+U15+M15</f>
        <v>40000</v>
      </c>
      <c r="X15" s="460" t="s">
        <v>162</v>
      </c>
      <c r="Y15" s="266" t="s">
        <v>163</v>
      </c>
      <c r="Z15" s="461" t="s">
        <v>70</v>
      </c>
      <c r="AA15" s="275"/>
      <c r="AB15" s="278"/>
    </row>
    <row r="16" spans="1:55" s="44" customFormat="1" ht="69.95" customHeight="1">
      <c r="A16" s="287" t="s">
        <v>164</v>
      </c>
      <c r="B16" s="312" t="s">
        <v>165</v>
      </c>
      <c r="C16" s="275" t="s">
        <v>166</v>
      </c>
      <c r="D16" s="275" t="s">
        <v>38</v>
      </c>
      <c r="E16" s="294" t="s">
        <v>167</v>
      </c>
      <c r="F16" s="289"/>
      <c r="G16" s="290"/>
      <c r="H16" s="290"/>
      <c r="I16" s="290"/>
      <c r="J16" s="290"/>
      <c r="K16" s="290"/>
      <c r="L16" s="290"/>
      <c r="M16" s="263">
        <f>F16+H16+J16+K16</f>
        <v>0</v>
      </c>
      <c r="N16" s="289">
        <v>5000</v>
      </c>
      <c r="O16" s="290"/>
      <c r="P16" s="290"/>
      <c r="Q16" s="290"/>
      <c r="R16" s="290"/>
      <c r="S16" s="290"/>
      <c r="T16" s="290"/>
      <c r="U16" s="263">
        <f>N16+P16+R16+S16</f>
        <v>5000</v>
      </c>
      <c r="V16" s="290">
        <v>5000</v>
      </c>
      <c r="W16" s="265">
        <f>V16+U16+M16</f>
        <v>10000</v>
      </c>
      <c r="X16" s="291" t="s">
        <v>168</v>
      </c>
      <c r="Y16" s="292" t="s">
        <v>57</v>
      </c>
      <c r="Z16" s="275" t="s">
        <v>169</v>
      </c>
      <c r="AA16" s="275"/>
      <c r="AB16" s="278"/>
    </row>
    <row r="17" spans="1:55" s="44" customFormat="1" ht="148.69999999999999" customHeight="1">
      <c r="A17" s="462" t="s">
        <v>1832</v>
      </c>
      <c r="B17" s="463" t="s">
        <v>1833</v>
      </c>
      <c r="C17" s="464" t="s">
        <v>166</v>
      </c>
      <c r="D17" s="464" t="s">
        <v>38</v>
      </c>
      <c r="E17" s="465" t="s">
        <v>1834</v>
      </c>
      <c r="F17" s="396"/>
      <c r="G17" s="396"/>
      <c r="H17" s="396"/>
      <c r="I17" s="396"/>
      <c r="J17" s="396"/>
      <c r="K17" s="396"/>
      <c r="L17" s="396"/>
      <c r="M17" s="263">
        <f>F17+H17+J17+K17</f>
        <v>0</v>
      </c>
      <c r="N17" s="396">
        <v>18270</v>
      </c>
      <c r="O17" s="396"/>
      <c r="P17" s="396">
        <v>103532</v>
      </c>
      <c r="Q17" s="396"/>
      <c r="R17" s="396"/>
      <c r="S17" s="396"/>
      <c r="T17" s="396"/>
      <c r="U17" s="263">
        <f>N17+P17+R17+S17</f>
        <v>121802</v>
      </c>
      <c r="V17" s="396">
        <v>38198</v>
      </c>
      <c r="W17" s="265">
        <f>V17+U17+M17</f>
        <v>160000</v>
      </c>
      <c r="X17" s="466" t="s">
        <v>1835</v>
      </c>
      <c r="Y17" s="467">
        <v>2021</v>
      </c>
      <c r="Z17" s="275" t="s">
        <v>33</v>
      </c>
      <c r="AA17" s="464" t="s">
        <v>1860</v>
      </c>
      <c r="AB17" s="278" t="s">
        <v>2108</v>
      </c>
    </row>
    <row r="18" spans="1:55" s="150" customFormat="1" ht="15">
      <c r="A18" s="587" t="s">
        <v>1854</v>
      </c>
      <c r="B18" s="588"/>
      <c r="C18" s="588"/>
      <c r="D18" s="588"/>
      <c r="E18" s="588"/>
      <c r="F18" s="588"/>
      <c r="G18" s="588"/>
      <c r="H18" s="588"/>
      <c r="I18" s="588"/>
      <c r="J18" s="588"/>
      <c r="K18" s="588"/>
      <c r="L18" s="588"/>
      <c r="M18" s="588"/>
      <c r="N18" s="588"/>
      <c r="O18" s="588"/>
      <c r="P18" s="588"/>
      <c r="Q18" s="588"/>
      <c r="R18" s="588"/>
      <c r="S18" s="588"/>
      <c r="T18" s="588"/>
      <c r="U18" s="588"/>
      <c r="V18" s="588"/>
      <c r="W18" s="588"/>
      <c r="X18" s="588"/>
      <c r="Y18" s="588"/>
      <c r="Z18" s="588"/>
      <c r="AA18" s="588"/>
      <c r="AB18" s="589"/>
    </row>
    <row r="19" spans="1:55" s="44" customFormat="1" ht="148.69999999999999" customHeight="1">
      <c r="A19" s="462" t="s">
        <v>1836</v>
      </c>
      <c r="B19" s="463" t="s">
        <v>1837</v>
      </c>
      <c r="C19" s="464" t="s">
        <v>160</v>
      </c>
      <c r="D19" s="464" t="s">
        <v>38</v>
      </c>
      <c r="E19" s="465" t="s">
        <v>1838</v>
      </c>
      <c r="F19" s="396"/>
      <c r="G19" s="396"/>
      <c r="H19" s="396"/>
      <c r="I19" s="396"/>
      <c r="J19" s="396"/>
      <c r="K19" s="396"/>
      <c r="L19" s="396"/>
      <c r="M19" s="263">
        <f>F19+H19+J19+K19</f>
        <v>0</v>
      </c>
      <c r="N19" s="396"/>
      <c r="O19" s="396">
        <v>802064</v>
      </c>
      <c r="P19" s="396"/>
      <c r="Q19" s="396"/>
      <c r="R19" s="396"/>
      <c r="S19" s="396"/>
      <c r="T19" s="396"/>
      <c r="U19" s="263">
        <f>N19+P19+R19+S19</f>
        <v>0</v>
      </c>
      <c r="V19" s="396"/>
      <c r="W19" s="265">
        <f>V19+U19+M19</f>
        <v>0</v>
      </c>
      <c r="X19" s="466" t="s">
        <v>1839</v>
      </c>
      <c r="Y19" s="467">
        <v>2020</v>
      </c>
      <c r="Z19" s="275" t="s">
        <v>33</v>
      </c>
      <c r="AA19" s="464" t="s">
        <v>175</v>
      </c>
      <c r="AB19" s="278" t="s">
        <v>2109</v>
      </c>
    </row>
    <row r="20" spans="1:55" s="150" customFormat="1" ht="15">
      <c r="A20" s="590" t="s">
        <v>1854</v>
      </c>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2"/>
    </row>
    <row r="21" spans="1:55" s="17" customFormat="1" ht="32.1" customHeight="1">
      <c r="A21" s="83"/>
      <c r="B21" s="84" t="s">
        <v>34</v>
      </c>
      <c r="C21" s="85"/>
      <c r="D21" s="85"/>
      <c r="E21" s="86"/>
      <c r="F21" s="87">
        <f>SUM(F22:F170)</f>
        <v>9515051.8100000005</v>
      </c>
      <c r="G21" s="87">
        <f>SUM(G22:G170)</f>
        <v>5682405.6599999992</v>
      </c>
      <c r="H21" s="87">
        <f>SUM(H22:H70)</f>
        <v>0</v>
      </c>
      <c r="I21" s="87">
        <f>SUM(I22:I70)</f>
        <v>0</v>
      </c>
      <c r="J21" s="87">
        <f>SUM(J22:J170)</f>
        <v>1206297.77</v>
      </c>
      <c r="K21" s="87">
        <f>SUM(K22:K70)</f>
        <v>0</v>
      </c>
      <c r="L21" s="87">
        <f>SUM(L22:L70)</f>
        <v>0</v>
      </c>
      <c r="M21" s="87">
        <f>SUM(M22:M170)</f>
        <v>13428097.609999999</v>
      </c>
      <c r="N21" s="87">
        <f>SUM(N22:N170)</f>
        <v>4935576.92</v>
      </c>
      <c r="O21" s="87">
        <f>SUM(O22:O170)</f>
        <v>7726148</v>
      </c>
      <c r="P21" s="87">
        <f>SUM(P22:P70)</f>
        <v>750000</v>
      </c>
      <c r="Q21" s="87">
        <f>SUM(Q22:Q70)</f>
        <v>0</v>
      </c>
      <c r="R21" s="87">
        <f>SUM(R22:R170)</f>
        <v>50000</v>
      </c>
      <c r="S21" s="87">
        <f>SUM(S22:S70)</f>
        <v>0</v>
      </c>
      <c r="T21" s="87">
        <f>SUM(T22:T70)</f>
        <v>0</v>
      </c>
      <c r="U21" s="87">
        <f>SUM(U22:U170)</f>
        <v>6436484.9199999999</v>
      </c>
      <c r="V21" s="87">
        <f>SUM(V22:V170,V172)</f>
        <v>16393567.870000001</v>
      </c>
      <c r="W21" s="87">
        <f>SUM(W22:W170,W172)</f>
        <v>36388150.399999999</v>
      </c>
      <c r="X21" s="121"/>
      <c r="Y21" s="90"/>
      <c r="Z21" s="91"/>
      <c r="AA21" s="91"/>
      <c r="AB21" s="91"/>
      <c r="AC21" s="6"/>
      <c r="AH21" s="6"/>
      <c r="AI21" s="6"/>
      <c r="AJ21" s="6"/>
      <c r="AK21" s="6"/>
      <c r="AL21" s="6"/>
      <c r="AM21" s="6"/>
      <c r="AN21" s="6"/>
      <c r="AO21" s="6"/>
      <c r="AP21" s="6"/>
      <c r="AQ21" s="6"/>
      <c r="AR21" s="6"/>
      <c r="AS21" s="6"/>
      <c r="AT21" s="6"/>
      <c r="AU21" s="6"/>
      <c r="AV21" s="6"/>
      <c r="AW21" s="6"/>
      <c r="AX21" s="6"/>
      <c r="AY21" s="6"/>
      <c r="AZ21" s="6"/>
      <c r="BA21" s="6"/>
      <c r="BB21" s="6"/>
      <c r="BC21" s="6"/>
    </row>
    <row r="22" spans="1:55" s="279" customFormat="1" ht="114.75">
      <c r="A22" s="270" t="s">
        <v>170</v>
      </c>
      <c r="B22" s="312" t="s">
        <v>171</v>
      </c>
      <c r="C22" s="271" t="s">
        <v>172</v>
      </c>
      <c r="D22" s="271" t="s">
        <v>38</v>
      </c>
      <c r="E22" s="272" t="s">
        <v>173</v>
      </c>
      <c r="F22" s="265">
        <v>0</v>
      </c>
      <c r="G22" s="273"/>
      <c r="H22" s="273"/>
      <c r="I22" s="273"/>
      <c r="J22" s="273"/>
      <c r="K22" s="273"/>
      <c r="L22" s="273"/>
      <c r="M22" s="263">
        <f>F22+H22+J22+K22</f>
        <v>0</v>
      </c>
      <c r="N22" s="265">
        <v>0</v>
      </c>
      <c r="O22" s="273"/>
      <c r="P22" s="273"/>
      <c r="Q22" s="273"/>
      <c r="R22" s="273"/>
      <c r="S22" s="273"/>
      <c r="T22" s="273"/>
      <c r="U22" s="263">
        <f t="shared" ref="U22:U85" si="0">N22+P22+R22+S22</f>
        <v>0</v>
      </c>
      <c r="V22" s="273">
        <v>200000</v>
      </c>
      <c r="W22" s="265">
        <f t="shared" ref="W22:W54" si="1">V22+U22+M22</f>
        <v>200000</v>
      </c>
      <c r="X22" s="319" t="s">
        <v>174</v>
      </c>
      <c r="Y22" s="292">
        <v>2020</v>
      </c>
      <c r="Z22" s="275" t="s">
        <v>33</v>
      </c>
      <c r="AA22" s="363" t="s">
        <v>175</v>
      </c>
      <c r="AB22" s="101" t="s">
        <v>1864</v>
      </c>
    </row>
    <row r="23" spans="1:55" s="279" customFormat="1" ht="65.25" customHeight="1">
      <c r="A23" s="270" t="s">
        <v>176</v>
      </c>
      <c r="B23" s="312" t="s">
        <v>177</v>
      </c>
      <c r="C23" s="275" t="s">
        <v>172</v>
      </c>
      <c r="D23" s="275" t="s">
        <v>28</v>
      </c>
      <c r="E23" s="272" t="s">
        <v>178</v>
      </c>
      <c r="F23" s="289"/>
      <c r="G23" s="290"/>
      <c r="H23" s="290"/>
      <c r="I23" s="290"/>
      <c r="J23" s="290"/>
      <c r="K23" s="290"/>
      <c r="L23" s="290"/>
      <c r="M23" s="263">
        <f>F23+H23+J23+K23</f>
        <v>0</v>
      </c>
      <c r="N23" s="289"/>
      <c r="O23" s="385">
        <v>250000</v>
      </c>
      <c r="P23" s="385">
        <v>750000</v>
      </c>
      <c r="Q23" s="290"/>
      <c r="R23" s="290"/>
      <c r="S23" s="290"/>
      <c r="T23" s="290"/>
      <c r="U23" s="263">
        <f>N23+P23+R23+S23</f>
        <v>750000</v>
      </c>
      <c r="V23" s="290"/>
      <c r="W23" s="265">
        <f t="shared" si="1"/>
        <v>750000</v>
      </c>
      <c r="X23" s="291" t="s">
        <v>179</v>
      </c>
      <c r="Y23" s="292" t="s">
        <v>74</v>
      </c>
      <c r="Z23" s="275" t="s">
        <v>33</v>
      </c>
      <c r="AA23" s="363" t="s">
        <v>1860</v>
      </c>
      <c r="AB23" s="101" t="s">
        <v>1865</v>
      </c>
    </row>
    <row r="24" spans="1:55" s="279" customFormat="1" ht="69" customHeight="1">
      <c r="A24" s="270" t="s">
        <v>181</v>
      </c>
      <c r="B24" s="312" t="s">
        <v>182</v>
      </c>
      <c r="C24" s="275" t="s">
        <v>183</v>
      </c>
      <c r="D24" s="275" t="s">
        <v>28</v>
      </c>
      <c r="E24" s="386" t="s">
        <v>184</v>
      </c>
      <c r="F24" s="289">
        <v>217748.21000000002</v>
      </c>
      <c r="G24" s="290"/>
      <c r="H24" s="290"/>
      <c r="I24" s="290"/>
      <c r="J24" s="290"/>
      <c r="K24" s="290"/>
      <c r="L24" s="290"/>
      <c r="M24" s="263">
        <f>F24+H24+J24+K24</f>
        <v>217748.21000000002</v>
      </c>
      <c r="N24" s="387">
        <v>265841</v>
      </c>
      <c r="O24" s="388">
        <v>797522</v>
      </c>
      <c r="P24" s="290"/>
      <c r="Q24" s="290"/>
      <c r="R24" s="290"/>
      <c r="S24" s="290"/>
      <c r="T24" s="290"/>
      <c r="U24" s="263">
        <f>N24+P24+R24+S24</f>
        <v>265841</v>
      </c>
      <c r="V24" s="290"/>
      <c r="W24" s="265">
        <f t="shared" si="1"/>
        <v>483589.21</v>
      </c>
      <c r="X24" s="389" t="s">
        <v>182</v>
      </c>
      <c r="Y24" s="283">
        <v>2018</v>
      </c>
      <c r="Z24" s="275" t="s">
        <v>33</v>
      </c>
      <c r="AA24" s="363" t="s">
        <v>1860</v>
      </c>
      <c r="AB24" s="101" t="s">
        <v>1866</v>
      </c>
    </row>
    <row r="25" spans="1:55" s="279" customFormat="1" ht="69" customHeight="1">
      <c r="A25" s="270" t="s">
        <v>185</v>
      </c>
      <c r="B25" s="274" t="s">
        <v>186</v>
      </c>
      <c r="C25" s="271" t="s">
        <v>183</v>
      </c>
      <c r="D25" s="271" t="s">
        <v>28</v>
      </c>
      <c r="E25" s="272" t="s">
        <v>187</v>
      </c>
      <c r="F25" s="265">
        <f>20000</f>
        <v>20000</v>
      </c>
      <c r="G25" s="273"/>
      <c r="H25" s="273"/>
      <c r="I25" s="273"/>
      <c r="J25" s="273"/>
      <c r="K25" s="273"/>
      <c r="L25" s="273"/>
      <c r="M25" s="263">
        <f t="shared" ref="M25:M85" si="2">F25+H25+J25+K25</f>
        <v>20000</v>
      </c>
      <c r="N25" s="265">
        <v>17315</v>
      </c>
      <c r="O25" s="273"/>
      <c r="P25" s="273"/>
      <c r="Q25" s="273"/>
      <c r="R25" s="273"/>
      <c r="S25" s="273"/>
      <c r="T25" s="273"/>
      <c r="U25" s="263">
        <f>N25+P25+R25+S25</f>
        <v>17315</v>
      </c>
      <c r="V25" s="273"/>
      <c r="W25" s="265">
        <f t="shared" si="1"/>
        <v>37315</v>
      </c>
      <c r="X25" s="282" t="s">
        <v>186</v>
      </c>
      <c r="Y25" s="266" t="s">
        <v>180</v>
      </c>
      <c r="Z25" s="275" t="s">
        <v>33</v>
      </c>
      <c r="AA25" s="363" t="s">
        <v>1860</v>
      </c>
      <c r="AB25" s="101" t="s">
        <v>1863</v>
      </c>
    </row>
    <row r="26" spans="1:55" s="279" customFormat="1" ht="75" customHeight="1">
      <c r="A26" s="270" t="s">
        <v>188</v>
      </c>
      <c r="B26" s="274" t="s">
        <v>189</v>
      </c>
      <c r="C26" s="271" t="s">
        <v>183</v>
      </c>
      <c r="D26" s="271" t="s">
        <v>38</v>
      </c>
      <c r="E26" s="272" t="s">
        <v>190</v>
      </c>
      <c r="F26" s="265"/>
      <c r="G26" s="265"/>
      <c r="H26" s="265"/>
      <c r="I26" s="273"/>
      <c r="J26" s="265"/>
      <c r="K26" s="265"/>
      <c r="L26" s="273"/>
      <c r="M26" s="263">
        <f t="shared" si="2"/>
        <v>0</v>
      </c>
      <c r="N26" s="265">
        <v>36300</v>
      </c>
      <c r="O26" s="265"/>
      <c r="P26" s="265"/>
      <c r="Q26" s="273"/>
      <c r="R26" s="265"/>
      <c r="S26" s="265"/>
      <c r="T26" s="273"/>
      <c r="U26" s="263">
        <f t="shared" si="0"/>
        <v>36300</v>
      </c>
      <c r="V26" s="265">
        <v>130330</v>
      </c>
      <c r="W26" s="265">
        <f t="shared" si="1"/>
        <v>166630</v>
      </c>
      <c r="X26" s="282" t="s">
        <v>189</v>
      </c>
      <c r="Y26" s="266" t="s">
        <v>57</v>
      </c>
      <c r="Z26" s="275" t="s">
        <v>33</v>
      </c>
      <c r="AA26" s="363" t="s">
        <v>175</v>
      </c>
      <c r="AB26" s="101" t="s">
        <v>1864</v>
      </c>
    </row>
    <row r="27" spans="1:55" s="279" customFormat="1" ht="88.5" customHeight="1">
      <c r="A27" s="270" t="s">
        <v>191</v>
      </c>
      <c r="B27" s="274" t="s">
        <v>192</v>
      </c>
      <c r="C27" s="271" t="s">
        <v>183</v>
      </c>
      <c r="D27" s="271" t="s">
        <v>28</v>
      </c>
      <c r="E27" s="272" t="s">
        <v>193</v>
      </c>
      <c r="F27" s="265">
        <v>2283053.75</v>
      </c>
      <c r="G27" s="265">
        <v>1531092.37</v>
      </c>
      <c r="H27" s="265"/>
      <c r="I27" s="273"/>
      <c r="J27" s="265"/>
      <c r="K27" s="265"/>
      <c r="L27" s="273"/>
      <c r="M27" s="263">
        <f>F27+H27+J27+K27</f>
        <v>2283053.75</v>
      </c>
      <c r="N27" s="387">
        <v>342085</v>
      </c>
      <c r="O27" s="388">
        <v>1026254</v>
      </c>
      <c r="P27" s="265"/>
      <c r="Q27" s="273"/>
      <c r="R27" s="265"/>
      <c r="S27" s="265"/>
      <c r="T27" s="273"/>
      <c r="U27" s="263">
        <f>N27+P27+R27+S27</f>
        <v>342085</v>
      </c>
      <c r="V27" s="265"/>
      <c r="W27" s="265">
        <f t="shared" si="1"/>
        <v>2625138.75</v>
      </c>
      <c r="X27" s="282" t="s">
        <v>194</v>
      </c>
      <c r="Y27" s="266" t="s">
        <v>195</v>
      </c>
      <c r="Z27" s="275" t="s">
        <v>33</v>
      </c>
      <c r="AA27" s="363" t="s">
        <v>1860</v>
      </c>
      <c r="AB27" s="101" t="s">
        <v>1867</v>
      </c>
    </row>
    <row r="28" spans="1:55" s="279" customFormat="1" ht="89.25">
      <c r="A28" s="270" t="s">
        <v>196</v>
      </c>
      <c r="B28" s="274" t="s">
        <v>197</v>
      </c>
      <c r="C28" s="271" t="s">
        <v>183</v>
      </c>
      <c r="D28" s="271" t="s">
        <v>28</v>
      </c>
      <c r="E28" s="272" t="s">
        <v>187</v>
      </c>
      <c r="F28" s="265">
        <f>21316+8712</f>
        <v>30028</v>
      </c>
      <c r="G28" s="265"/>
      <c r="H28" s="265"/>
      <c r="I28" s="273"/>
      <c r="J28" s="265"/>
      <c r="K28" s="265"/>
      <c r="L28" s="273"/>
      <c r="M28" s="263">
        <f>F28+H28+J28+K28</f>
        <v>30028</v>
      </c>
      <c r="N28" s="265"/>
      <c r="O28" s="265"/>
      <c r="P28" s="265"/>
      <c r="Q28" s="273"/>
      <c r="R28" s="265"/>
      <c r="S28" s="265"/>
      <c r="T28" s="273"/>
      <c r="U28" s="263">
        <f t="shared" si="0"/>
        <v>0</v>
      </c>
      <c r="V28" s="265"/>
      <c r="W28" s="265">
        <f t="shared" si="1"/>
        <v>30028</v>
      </c>
      <c r="X28" s="282" t="s">
        <v>197</v>
      </c>
      <c r="Y28" s="266" t="s">
        <v>195</v>
      </c>
      <c r="Z28" s="275" t="s">
        <v>33</v>
      </c>
      <c r="AA28" s="363" t="s">
        <v>175</v>
      </c>
      <c r="AB28" s="101" t="s">
        <v>1868</v>
      </c>
    </row>
    <row r="29" spans="1:55" s="279" customFormat="1" ht="63.75">
      <c r="A29" s="270" t="s">
        <v>198</v>
      </c>
      <c r="B29" s="274" t="s">
        <v>199</v>
      </c>
      <c r="C29" s="271" t="s">
        <v>183</v>
      </c>
      <c r="D29" s="271" t="s">
        <v>28</v>
      </c>
      <c r="E29" s="272" t="s">
        <v>200</v>
      </c>
      <c r="F29" s="265"/>
      <c r="G29" s="265"/>
      <c r="H29" s="265"/>
      <c r="I29" s="273"/>
      <c r="J29" s="265"/>
      <c r="K29" s="265"/>
      <c r="L29" s="273"/>
      <c r="M29" s="263">
        <f t="shared" si="2"/>
        <v>0</v>
      </c>
      <c r="N29" s="265"/>
      <c r="O29" s="265"/>
      <c r="P29" s="265"/>
      <c r="Q29" s="273"/>
      <c r="R29" s="265"/>
      <c r="S29" s="265"/>
      <c r="T29" s="273"/>
      <c r="U29" s="263">
        <f t="shared" si="0"/>
        <v>0</v>
      </c>
      <c r="V29" s="265"/>
      <c r="W29" s="265">
        <f t="shared" si="1"/>
        <v>0</v>
      </c>
      <c r="X29" s="274" t="s">
        <v>201</v>
      </c>
      <c r="Y29" s="266" t="s">
        <v>163</v>
      </c>
      <c r="Z29" s="275" t="s">
        <v>33</v>
      </c>
      <c r="AA29" s="363" t="s">
        <v>175</v>
      </c>
      <c r="AB29" s="101" t="s">
        <v>1868</v>
      </c>
    </row>
    <row r="30" spans="1:55" s="279" customFormat="1" ht="50.25" customHeight="1">
      <c r="A30" s="270" t="s">
        <v>202</v>
      </c>
      <c r="B30" s="274" t="s">
        <v>203</v>
      </c>
      <c r="C30" s="271" t="s">
        <v>183</v>
      </c>
      <c r="D30" s="271" t="s">
        <v>38</v>
      </c>
      <c r="E30" s="272" t="s">
        <v>204</v>
      </c>
      <c r="F30" s="265"/>
      <c r="G30" s="265"/>
      <c r="H30" s="265"/>
      <c r="I30" s="273"/>
      <c r="J30" s="265"/>
      <c r="K30" s="265"/>
      <c r="L30" s="273"/>
      <c r="M30" s="263">
        <f t="shared" si="2"/>
        <v>0</v>
      </c>
      <c r="N30" s="387">
        <v>162957</v>
      </c>
      <c r="O30" s="388">
        <v>488870</v>
      </c>
      <c r="P30" s="265"/>
      <c r="Q30" s="273"/>
      <c r="R30" s="265"/>
      <c r="S30" s="265"/>
      <c r="T30" s="273"/>
      <c r="U30" s="263">
        <f>N30+P30+R30+S30</f>
        <v>162957</v>
      </c>
      <c r="V30" s="265"/>
      <c r="W30" s="265">
        <f t="shared" si="1"/>
        <v>162957</v>
      </c>
      <c r="X30" s="274" t="s">
        <v>205</v>
      </c>
      <c r="Y30" s="266" t="s">
        <v>163</v>
      </c>
      <c r="Z30" s="275" t="s">
        <v>33</v>
      </c>
      <c r="AA30" s="363" t="s">
        <v>175</v>
      </c>
      <c r="AB30" s="101" t="s">
        <v>1869</v>
      </c>
    </row>
    <row r="31" spans="1:55" s="279" customFormat="1" ht="72.75" customHeight="1">
      <c r="A31" s="270" t="s">
        <v>206</v>
      </c>
      <c r="B31" s="274" t="s">
        <v>207</v>
      </c>
      <c r="C31" s="271" t="s">
        <v>183</v>
      </c>
      <c r="D31" s="271" t="s">
        <v>38</v>
      </c>
      <c r="E31" s="272" t="s">
        <v>208</v>
      </c>
      <c r="F31" s="265"/>
      <c r="G31" s="265"/>
      <c r="H31" s="265"/>
      <c r="I31" s="273"/>
      <c r="J31" s="265"/>
      <c r="K31" s="265"/>
      <c r="L31" s="273"/>
      <c r="M31" s="263">
        <f t="shared" si="2"/>
        <v>0</v>
      </c>
      <c r="N31" s="265">
        <v>35000</v>
      </c>
      <c r="O31" s="265"/>
      <c r="P31" s="265"/>
      <c r="Q31" s="273"/>
      <c r="R31" s="265"/>
      <c r="S31" s="265"/>
      <c r="T31" s="273"/>
      <c r="U31" s="263">
        <f t="shared" si="0"/>
        <v>35000</v>
      </c>
      <c r="V31" s="265"/>
      <c r="W31" s="265">
        <f t="shared" si="1"/>
        <v>35000</v>
      </c>
      <c r="X31" s="274" t="s">
        <v>207</v>
      </c>
      <c r="Y31" s="266" t="s">
        <v>163</v>
      </c>
      <c r="Z31" s="275" t="s">
        <v>33</v>
      </c>
      <c r="AA31" s="363" t="s">
        <v>175</v>
      </c>
      <c r="AB31" s="101" t="s">
        <v>1864</v>
      </c>
    </row>
    <row r="32" spans="1:55" s="279" customFormat="1" ht="63.75">
      <c r="A32" s="270" t="s">
        <v>210</v>
      </c>
      <c r="B32" s="274" t="s">
        <v>211</v>
      </c>
      <c r="C32" s="271" t="s">
        <v>183</v>
      </c>
      <c r="D32" s="271" t="s">
        <v>28</v>
      </c>
      <c r="E32" s="272" t="s">
        <v>173</v>
      </c>
      <c r="F32" s="265">
        <v>24064</v>
      </c>
      <c r="G32" s="265"/>
      <c r="H32" s="265"/>
      <c r="I32" s="273"/>
      <c r="J32" s="265"/>
      <c r="K32" s="265"/>
      <c r="L32" s="273"/>
      <c r="M32" s="263">
        <f t="shared" si="2"/>
        <v>24064</v>
      </c>
      <c r="N32" s="265"/>
      <c r="O32" s="265"/>
      <c r="P32" s="265"/>
      <c r="Q32" s="273"/>
      <c r="R32" s="265"/>
      <c r="S32" s="265"/>
      <c r="T32" s="273"/>
      <c r="U32" s="263">
        <f t="shared" si="0"/>
        <v>0</v>
      </c>
      <c r="V32" s="265"/>
      <c r="W32" s="265">
        <f t="shared" si="1"/>
        <v>24064</v>
      </c>
      <c r="X32" s="274" t="s">
        <v>212</v>
      </c>
      <c r="Y32" s="266" t="s">
        <v>195</v>
      </c>
      <c r="Z32" s="275" t="s">
        <v>33</v>
      </c>
      <c r="AA32" s="363" t="s">
        <v>1870</v>
      </c>
      <c r="AB32" s="101" t="s">
        <v>1871</v>
      </c>
    </row>
    <row r="33" spans="1:28" s="279" customFormat="1" ht="89.25">
      <c r="A33" s="270" t="s">
        <v>213</v>
      </c>
      <c r="B33" s="274" t="s">
        <v>214</v>
      </c>
      <c r="C33" s="271" t="s">
        <v>183</v>
      </c>
      <c r="D33" s="271" t="s">
        <v>28</v>
      </c>
      <c r="E33" s="272" t="s">
        <v>173</v>
      </c>
      <c r="F33" s="265">
        <v>0</v>
      </c>
      <c r="G33" s="265"/>
      <c r="H33" s="265"/>
      <c r="I33" s="273"/>
      <c r="J33" s="265"/>
      <c r="K33" s="265"/>
      <c r="L33" s="273"/>
      <c r="M33" s="263">
        <f t="shared" si="2"/>
        <v>0</v>
      </c>
      <c r="N33" s="265">
        <v>20000</v>
      </c>
      <c r="O33" s="265"/>
      <c r="P33" s="265"/>
      <c r="Q33" s="273"/>
      <c r="R33" s="265"/>
      <c r="S33" s="265"/>
      <c r="T33" s="273"/>
      <c r="U33" s="263">
        <f t="shared" si="0"/>
        <v>20000</v>
      </c>
      <c r="V33" s="265">
        <v>175000</v>
      </c>
      <c r="W33" s="265">
        <f t="shared" si="1"/>
        <v>195000</v>
      </c>
      <c r="X33" s="274" t="s">
        <v>215</v>
      </c>
      <c r="Y33" s="266" t="s">
        <v>226</v>
      </c>
      <c r="Z33" s="275" t="s">
        <v>33</v>
      </c>
      <c r="AA33" s="363" t="s">
        <v>175</v>
      </c>
      <c r="AB33" s="101" t="s">
        <v>1872</v>
      </c>
    </row>
    <row r="34" spans="1:28" s="279" customFormat="1" ht="63.75">
      <c r="A34" s="270" t="s">
        <v>216</v>
      </c>
      <c r="B34" s="274" t="s">
        <v>217</v>
      </c>
      <c r="C34" s="271" t="s">
        <v>183</v>
      </c>
      <c r="D34" s="271" t="s">
        <v>28</v>
      </c>
      <c r="E34" s="272" t="s">
        <v>173</v>
      </c>
      <c r="F34" s="265"/>
      <c r="G34" s="265"/>
      <c r="H34" s="265"/>
      <c r="I34" s="273"/>
      <c r="J34" s="265"/>
      <c r="K34" s="265"/>
      <c r="L34" s="273"/>
      <c r="M34" s="263">
        <f t="shared" si="2"/>
        <v>0</v>
      </c>
      <c r="N34" s="265"/>
      <c r="O34" s="265"/>
      <c r="P34" s="265"/>
      <c r="Q34" s="273"/>
      <c r="R34" s="265"/>
      <c r="S34" s="265"/>
      <c r="T34" s="273"/>
      <c r="U34" s="263">
        <f t="shared" si="0"/>
        <v>0</v>
      </c>
      <c r="V34" s="390">
        <v>200000</v>
      </c>
      <c r="W34" s="265">
        <f t="shared" si="1"/>
        <v>200000</v>
      </c>
      <c r="X34" s="274" t="s">
        <v>218</v>
      </c>
      <c r="Y34" s="357">
        <v>2020</v>
      </c>
      <c r="Z34" s="275" t="s">
        <v>33</v>
      </c>
      <c r="AA34" s="464" t="s">
        <v>1870</v>
      </c>
      <c r="AB34" s="278" t="s">
        <v>1873</v>
      </c>
    </row>
    <row r="35" spans="1:28" s="279" customFormat="1" ht="63.75">
      <c r="A35" s="270" t="s">
        <v>219</v>
      </c>
      <c r="B35" s="274" t="s">
        <v>220</v>
      </c>
      <c r="C35" s="271" t="s">
        <v>183</v>
      </c>
      <c r="D35" s="271" t="s">
        <v>38</v>
      </c>
      <c r="E35" s="272" t="s">
        <v>221</v>
      </c>
      <c r="F35" s="265"/>
      <c r="G35" s="265"/>
      <c r="H35" s="265"/>
      <c r="I35" s="273"/>
      <c r="J35" s="265"/>
      <c r="K35" s="265"/>
      <c r="L35" s="273"/>
      <c r="M35" s="263">
        <f t="shared" si="2"/>
        <v>0</v>
      </c>
      <c r="N35" s="265"/>
      <c r="O35" s="265"/>
      <c r="P35" s="265"/>
      <c r="Q35" s="273"/>
      <c r="R35" s="265"/>
      <c r="S35" s="265"/>
      <c r="T35" s="273"/>
      <c r="U35" s="263">
        <f t="shared" si="0"/>
        <v>0</v>
      </c>
      <c r="V35" s="390">
        <v>3493</v>
      </c>
      <c r="W35" s="265">
        <f t="shared" si="1"/>
        <v>3493</v>
      </c>
      <c r="X35" s="274" t="s">
        <v>220</v>
      </c>
      <c r="Y35" s="357">
        <v>2020</v>
      </c>
      <c r="Z35" s="275" t="s">
        <v>209</v>
      </c>
      <c r="AA35" s="275"/>
      <c r="AB35" s="278"/>
    </row>
    <row r="36" spans="1:28" s="279" customFormat="1" ht="63.75">
      <c r="A36" s="270" t="s">
        <v>222</v>
      </c>
      <c r="B36" s="274" t="s">
        <v>223</v>
      </c>
      <c r="C36" s="271" t="s">
        <v>183</v>
      </c>
      <c r="D36" s="271" t="s">
        <v>38</v>
      </c>
      <c r="E36" s="272" t="s">
        <v>221</v>
      </c>
      <c r="F36" s="265"/>
      <c r="G36" s="265"/>
      <c r="H36" s="265"/>
      <c r="I36" s="273"/>
      <c r="J36" s="265"/>
      <c r="K36" s="265"/>
      <c r="L36" s="273"/>
      <c r="M36" s="263">
        <f t="shared" si="2"/>
        <v>0</v>
      </c>
      <c r="N36" s="265"/>
      <c r="O36" s="265"/>
      <c r="P36" s="265"/>
      <c r="Q36" s="273"/>
      <c r="R36" s="265"/>
      <c r="S36" s="265"/>
      <c r="T36" s="273"/>
      <c r="U36" s="263">
        <f t="shared" si="0"/>
        <v>0</v>
      </c>
      <c r="V36" s="390">
        <v>10000</v>
      </c>
      <c r="W36" s="265">
        <f t="shared" si="1"/>
        <v>10000</v>
      </c>
      <c r="X36" s="274" t="s">
        <v>223</v>
      </c>
      <c r="Y36" s="357">
        <v>2020</v>
      </c>
      <c r="Z36" s="275" t="s">
        <v>209</v>
      </c>
      <c r="AA36" s="275"/>
      <c r="AB36" s="278"/>
    </row>
    <row r="37" spans="1:28" s="279" customFormat="1" ht="63.75">
      <c r="A37" s="270" t="s">
        <v>224</v>
      </c>
      <c r="B37" s="274" t="s">
        <v>225</v>
      </c>
      <c r="C37" s="271" t="s">
        <v>183</v>
      </c>
      <c r="D37" s="271" t="s">
        <v>38</v>
      </c>
      <c r="E37" s="272" t="s">
        <v>221</v>
      </c>
      <c r="F37" s="265"/>
      <c r="G37" s="265"/>
      <c r="H37" s="265"/>
      <c r="I37" s="273"/>
      <c r="J37" s="265"/>
      <c r="K37" s="265"/>
      <c r="L37" s="273"/>
      <c r="M37" s="263">
        <f t="shared" si="2"/>
        <v>0</v>
      </c>
      <c r="N37" s="265"/>
      <c r="O37" s="265"/>
      <c r="P37" s="265"/>
      <c r="Q37" s="273"/>
      <c r="R37" s="265"/>
      <c r="S37" s="265"/>
      <c r="T37" s="273"/>
      <c r="U37" s="263">
        <f t="shared" si="0"/>
        <v>0</v>
      </c>
      <c r="V37" s="265">
        <v>24111</v>
      </c>
      <c r="W37" s="265">
        <f t="shared" si="1"/>
        <v>24111</v>
      </c>
      <c r="X37" s="274" t="s">
        <v>225</v>
      </c>
      <c r="Y37" s="266" t="s">
        <v>226</v>
      </c>
      <c r="Z37" s="275" t="s">
        <v>227</v>
      </c>
      <c r="AA37" s="275"/>
      <c r="AB37" s="278"/>
    </row>
    <row r="38" spans="1:28" s="279" customFormat="1" ht="76.5">
      <c r="A38" s="270" t="s">
        <v>228</v>
      </c>
      <c r="B38" s="274" t="s">
        <v>229</v>
      </c>
      <c r="C38" s="271" t="s">
        <v>183</v>
      </c>
      <c r="D38" s="271" t="s">
        <v>38</v>
      </c>
      <c r="E38" s="272" t="s">
        <v>221</v>
      </c>
      <c r="F38" s="265"/>
      <c r="G38" s="265"/>
      <c r="H38" s="265"/>
      <c r="I38" s="273"/>
      <c r="J38" s="265"/>
      <c r="K38" s="265"/>
      <c r="L38" s="273"/>
      <c r="M38" s="263">
        <f t="shared" si="2"/>
        <v>0</v>
      </c>
      <c r="N38" s="265"/>
      <c r="O38" s="265"/>
      <c r="P38" s="265"/>
      <c r="Q38" s="273"/>
      <c r="R38" s="265"/>
      <c r="S38" s="265"/>
      <c r="T38" s="273"/>
      <c r="U38" s="263">
        <f t="shared" si="0"/>
        <v>0</v>
      </c>
      <c r="V38" s="390">
        <v>5313</v>
      </c>
      <c r="W38" s="265">
        <f t="shared" si="1"/>
        <v>5313</v>
      </c>
      <c r="X38" s="274" t="s">
        <v>230</v>
      </c>
      <c r="Y38" s="357">
        <v>2020</v>
      </c>
      <c r="Z38" s="275" t="s">
        <v>2120</v>
      </c>
      <c r="AA38" s="275"/>
      <c r="AB38" s="278"/>
    </row>
    <row r="39" spans="1:28" s="279" customFormat="1" ht="50.25" customHeight="1">
      <c r="A39" s="270" t="s">
        <v>231</v>
      </c>
      <c r="B39" s="274" t="s">
        <v>232</v>
      </c>
      <c r="C39" s="271" t="s">
        <v>183</v>
      </c>
      <c r="D39" s="271" t="s">
        <v>38</v>
      </c>
      <c r="E39" s="272" t="s">
        <v>221</v>
      </c>
      <c r="F39" s="265"/>
      <c r="G39" s="265"/>
      <c r="H39" s="265"/>
      <c r="I39" s="273"/>
      <c r="J39" s="265"/>
      <c r="K39" s="265"/>
      <c r="L39" s="273"/>
      <c r="M39" s="263">
        <f t="shared" si="2"/>
        <v>0</v>
      </c>
      <c r="N39" s="265"/>
      <c r="O39" s="265"/>
      <c r="P39" s="265"/>
      <c r="Q39" s="273"/>
      <c r="R39" s="265"/>
      <c r="S39" s="265"/>
      <c r="T39" s="273"/>
      <c r="U39" s="263">
        <f t="shared" si="0"/>
        <v>0</v>
      </c>
      <c r="V39" s="390">
        <v>7000</v>
      </c>
      <c r="W39" s="265">
        <f t="shared" si="1"/>
        <v>7000</v>
      </c>
      <c r="X39" s="274" t="s">
        <v>233</v>
      </c>
      <c r="Y39" s="357">
        <v>2020</v>
      </c>
      <c r="Z39" s="275" t="s">
        <v>234</v>
      </c>
      <c r="AA39" s="275"/>
      <c r="AB39" s="278"/>
    </row>
    <row r="40" spans="1:28" s="279" customFormat="1" ht="50.25" customHeight="1">
      <c r="A40" s="270" t="s">
        <v>235</v>
      </c>
      <c r="B40" s="274" t="s">
        <v>236</v>
      </c>
      <c r="C40" s="271" t="s">
        <v>183</v>
      </c>
      <c r="D40" s="271" t="s">
        <v>38</v>
      </c>
      <c r="E40" s="272" t="s">
        <v>221</v>
      </c>
      <c r="F40" s="265"/>
      <c r="G40" s="265"/>
      <c r="H40" s="265"/>
      <c r="I40" s="273"/>
      <c r="J40" s="265"/>
      <c r="K40" s="265"/>
      <c r="L40" s="273"/>
      <c r="M40" s="263">
        <f t="shared" si="2"/>
        <v>0</v>
      </c>
      <c r="N40" s="265"/>
      <c r="O40" s="265"/>
      <c r="P40" s="265"/>
      <c r="Q40" s="273"/>
      <c r="R40" s="265"/>
      <c r="S40" s="265"/>
      <c r="T40" s="273"/>
      <c r="U40" s="263">
        <f t="shared" si="0"/>
        <v>0</v>
      </c>
      <c r="V40" s="390">
        <v>7454</v>
      </c>
      <c r="W40" s="265">
        <f t="shared" si="1"/>
        <v>7454</v>
      </c>
      <c r="X40" s="274" t="s">
        <v>237</v>
      </c>
      <c r="Y40" s="357">
        <v>2020</v>
      </c>
      <c r="Z40" s="275" t="s">
        <v>46</v>
      </c>
      <c r="AA40" s="275"/>
      <c r="AB40" s="278"/>
    </row>
    <row r="41" spans="1:28" s="279" customFormat="1" ht="50.25" customHeight="1">
      <c r="A41" s="270" t="s">
        <v>238</v>
      </c>
      <c r="B41" s="274" t="s">
        <v>239</v>
      </c>
      <c r="C41" s="271" t="s">
        <v>183</v>
      </c>
      <c r="D41" s="271" t="s">
        <v>38</v>
      </c>
      <c r="E41" s="272" t="s">
        <v>221</v>
      </c>
      <c r="F41" s="265"/>
      <c r="G41" s="265"/>
      <c r="H41" s="265"/>
      <c r="I41" s="273"/>
      <c r="J41" s="265"/>
      <c r="K41" s="265"/>
      <c r="L41" s="273"/>
      <c r="M41" s="263">
        <f t="shared" si="2"/>
        <v>0</v>
      </c>
      <c r="N41" s="265"/>
      <c r="O41" s="265"/>
      <c r="P41" s="265"/>
      <c r="Q41" s="273"/>
      <c r="R41" s="265"/>
      <c r="S41" s="265"/>
      <c r="T41" s="273"/>
      <c r="U41" s="263">
        <f t="shared" si="0"/>
        <v>0</v>
      </c>
      <c r="V41" s="390">
        <v>6300</v>
      </c>
      <c r="W41" s="265">
        <f t="shared" si="1"/>
        <v>6300</v>
      </c>
      <c r="X41" s="274" t="s">
        <v>239</v>
      </c>
      <c r="Y41" s="357">
        <v>2020</v>
      </c>
      <c r="Z41" s="275" t="s">
        <v>46</v>
      </c>
      <c r="AA41" s="275"/>
      <c r="AB41" s="278"/>
    </row>
    <row r="42" spans="1:28" s="279" customFormat="1" ht="50.25" customHeight="1">
      <c r="A42" s="270" t="s">
        <v>240</v>
      </c>
      <c r="B42" s="274" t="s">
        <v>241</v>
      </c>
      <c r="C42" s="271" t="s">
        <v>183</v>
      </c>
      <c r="D42" s="271" t="s">
        <v>28</v>
      </c>
      <c r="E42" s="272" t="s">
        <v>242</v>
      </c>
      <c r="F42" s="391">
        <v>174386.3</v>
      </c>
      <c r="G42" s="265"/>
      <c r="H42" s="265"/>
      <c r="I42" s="273"/>
      <c r="J42" s="265"/>
      <c r="K42" s="265"/>
      <c r="L42" s="273"/>
      <c r="M42" s="263">
        <f t="shared" si="2"/>
        <v>174386.3</v>
      </c>
      <c r="N42" s="265"/>
      <c r="O42" s="265"/>
      <c r="P42" s="265"/>
      <c r="Q42" s="273"/>
      <c r="R42" s="265"/>
      <c r="S42" s="265"/>
      <c r="T42" s="273"/>
      <c r="U42" s="263">
        <f t="shared" si="0"/>
        <v>0</v>
      </c>
      <c r="V42" s="265"/>
      <c r="W42" s="265">
        <f t="shared" si="1"/>
        <v>174386.3</v>
      </c>
      <c r="X42" s="274" t="s">
        <v>243</v>
      </c>
      <c r="Y42" s="266" t="s">
        <v>195</v>
      </c>
      <c r="Z42" s="275" t="s">
        <v>33</v>
      </c>
      <c r="AA42" s="464" t="s">
        <v>1870</v>
      </c>
      <c r="AB42" s="278" t="s">
        <v>1874</v>
      </c>
    </row>
    <row r="43" spans="1:28" s="279" customFormat="1" ht="50.25" customHeight="1">
      <c r="A43" s="270" t="s">
        <v>244</v>
      </c>
      <c r="B43" s="274" t="s">
        <v>245</v>
      </c>
      <c r="C43" s="271" t="s">
        <v>183</v>
      </c>
      <c r="D43" s="271" t="s">
        <v>38</v>
      </c>
      <c r="E43" s="272" t="s">
        <v>128</v>
      </c>
      <c r="F43" s="265"/>
      <c r="G43" s="265"/>
      <c r="H43" s="265"/>
      <c r="I43" s="273"/>
      <c r="J43" s="265"/>
      <c r="K43" s="265"/>
      <c r="L43" s="273"/>
      <c r="M43" s="263">
        <f t="shared" si="2"/>
        <v>0</v>
      </c>
      <c r="N43" s="265"/>
      <c r="O43" s="265"/>
      <c r="P43" s="265"/>
      <c r="Q43" s="273"/>
      <c r="R43" s="265"/>
      <c r="S43" s="265"/>
      <c r="T43" s="273"/>
      <c r="U43" s="263">
        <f t="shared" si="0"/>
        <v>0</v>
      </c>
      <c r="V43" s="265">
        <v>25000</v>
      </c>
      <c r="W43" s="265">
        <f t="shared" si="1"/>
        <v>25000</v>
      </c>
      <c r="X43" s="274" t="s">
        <v>245</v>
      </c>
      <c r="Y43" s="357">
        <v>2020</v>
      </c>
      <c r="Z43" s="275" t="s">
        <v>246</v>
      </c>
      <c r="AA43" s="464" t="s">
        <v>175</v>
      </c>
      <c r="AB43" s="278" t="s">
        <v>1875</v>
      </c>
    </row>
    <row r="44" spans="1:28" s="279" customFormat="1" ht="50.25" customHeight="1">
      <c r="A44" s="270" t="s">
        <v>247</v>
      </c>
      <c r="B44" s="274" t="s">
        <v>248</v>
      </c>
      <c r="C44" s="271" t="s">
        <v>183</v>
      </c>
      <c r="D44" s="271" t="s">
        <v>38</v>
      </c>
      <c r="E44" s="272" t="s">
        <v>128</v>
      </c>
      <c r="F44" s="265"/>
      <c r="G44" s="265"/>
      <c r="H44" s="265"/>
      <c r="I44" s="273"/>
      <c r="J44" s="265"/>
      <c r="K44" s="265"/>
      <c r="L44" s="273"/>
      <c r="M44" s="263">
        <f t="shared" si="2"/>
        <v>0</v>
      </c>
      <c r="N44" s="265"/>
      <c r="O44" s="265"/>
      <c r="P44" s="265"/>
      <c r="Q44" s="273"/>
      <c r="R44" s="265"/>
      <c r="S44" s="265"/>
      <c r="T44" s="273"/>
      <c r="U44" s="263">
        <f t="shared" si="0"/>
        <v>0</v>
      </c>
      <c r="V44" s="265">
        <v>32996</v>
      </c>
      <c r="W44" s="265">
        <f t="shared" si="1"/>
        <v>32996</v>
      </c>
      <c r="X44" s="274" t="s">
        <v>249</v>
      </c>
      <c r="Y44" s="357">
        <v>2020</v>
      </c>
      <c r="Z44" s="275" t="s">
        <v>246</v>
      </c>
      <c r="AA44" s="464" t="s">
        <v>175</v>
      </c>
      <c r="AB44" s="278" t="s">
        <v>1875</v>
      </c>
    </row>
    <row r="45" spans="1:28" s="279" customFormat="1" ht="63.75">
      <c r="A45" s="270" t="s">
        <v>250</v>
      </c>
      <c r="B45" s="274" t="s">
        <v>251</v>
      </c>
      <c r="C45" s="271" t="s">
        <v>183</v>
      </c>
      <c r="D45" s="271" t="s">
        <v>28</v>
      </c>
      <c r="E45" s="318" t="s">
        <v>187</v>
      </c>
      <c r="F45" s="265"/>
      <c r="G45" s="265"/>
      <c r="H45" s="265"/>
      <c r="I45" s="273"/>
      <c r="J45" s="265"/>
      <c r="K45" s="265"/>
      <c r="L45" s="273"/>
      <c r="M45" s="263">
        <f t="shared" si="2"/>
        <v>0</v>
      </c>
      <c r="N45" s="265"/>
      <c r="O45" s="265"/>
      <c r="P45" s="265"/>
      <c r="Q45" s="273"/>
      <c r="R45" s="265"/>
      <c r="S45" s="265"/>
      <c r="T45" s="273"/>
      <c r="U45" s="263">
        <v>5000</v>
      </c>
      <c r="V45" s="265">
        <v>5000</v>
      </c>
      <c r="W45" s="265">
        <f t="shared" si="1"/>
        <v>10000</v>
      </c>
      <c r="X45" s="274" t="s">
        <v>251</v>
      </c>
      <c r="Y45" s="266" t="s">
        <v>57</v>
      </c>
      <c r="Z45" s="275" t="s">
        <v>252</v>
      </c>
      <c r="AA45" s="464"/>
      <c r="AB45" s="278"/>
    </row>
    <row r="46" spans="1:28" s="279" customFormat="1" ht="63.75">
      <c r="A46" s="270" t="s">
        <v>253</v>
      </c>
      <c r="B46" s="274" t="s">
        <v>254</v>
      </c>
      <c r="C46" s="271" t="s">
        <v>255</v>
      </c>
      <c r="D46" s="271" t="s">
        <v>28</v>
      </c>
      <c r="E46" s="272" t="s">
        <v>242</v>
      </c>
      <c r="F46" s="265">
        <v>421290.39999999991</v>
      </c>
      <c r="G46" s="265">
        <v>313418.13</v>
      </c>
      <c r="H46" s="265"/>
      <c r="I46" s="273"/>
      <c r="J46" s="265">
        <v>1167408.77</v>
      </c>
      <c r="K46" s="265"/>
      <c r="L46" s="273"/>
      <c r="M46" s="263">
        <f>F46+H46+J46+K46</f>
        <v>1588699.17</v>
      </c>
      <c r="N46" s="265"/>
      <c r="O46" s="265"/>
      <c r="P46" s="265"/>
      <c r="Q46" s="273"/>
      <c r="R46" s="265"/>
      <c r="S46" s="265"/>
      <c r="T46" s="273"/>
      <c r="U46" s="263">
        <f t="shared" si="0"/>
        <v>0</v>
      </c>
      <c r="V46" s="265"/>
      <c r="W46" s="265">
        <f t="shared" si="1"/>
        <v>1588699.17</v>
      </c>
      <c r="X46" s="274" t="s">
        <v>254</v>
      </c>
      <c r="Y46" s="266" t="s">
        <v>195</v>
      </c>
      <c r="Z46" s="275" t="s">
        <v>33</v>
      </c>
      <c r="AA46" s="464" t="s">
        <v>1870</v>
      </c>
      <c r="AB46" s="278" t="s">
        <v>1876</v>
      </c>
    </row>
    <row r="47" spans="1:28" s="279" customFormat="1" ht="73.150000000000006" customHeight="1">
      <c r="A47" s="270" t="s">
        <v>256</v>
      </c>
      <c r="B47" s="274" t="s">
        <v>257</v>
      </c>
      <c r="C47" s="271" t="s">
        <v>258</v>
      </c>
      <c r="D47" s="271" t="s">
        <v>28</v>
      </c>
      <c r="E47" s="272" t="s">
        <v>128</v>
      </c>
      <c r="F47" s="265">
        <v>0</v>
      </c>
      <c r="G47" s="265"/>
      <c r="H47" s="265"/>
      <c r="I47" s="273"/>
      <c r="J47" s="265"/>
      <c r="K47" s="265"/>
      <c r="L47" s="273"/>
      <c r="M47" s="263">
        <f t="shared" si="2"/>
        <v>0</v>
      </c>
      <c r="N47" s="265"/>
      <c r="O47" s="265"/>
      <c r="P47" s="265"/>
      <c r="Q47" s="273"/>
      <c r="R47" s="265"/>
      <c r="S47" s="265"/>
      <c r="T47" s="273"/>
      <c r="U47" s="263">
        <f t="shared" si="0"/>
        <v>0</v>
      </c>
      <c r="V47" s="265">
        <v>40000</v>
      </c>
      <c r="W47" s="265">
        <f t="shared" si="1"/>
        <v>40000</v>
      </c>
      <c r="X47" s="274" t="s">
        <v>259</v>
      </c>
      <c r="Y47" s="266" t="s">
        <v>74</v>
      </c>
      <c r="Z47" s="275" t="s">
        <v>260</v>
      </c>
      <c r="AA47" s="363" t="s">
        <v>175</v>
      </c>
      <c r="AB47" s="101" t="s">
        <v>1875</v>
      </c>
    </row>
    <row r="48" spans="1:28" s="279" customFormat="1" ht="50.25" customHeight="1">
      <c r="A48" s="270" t="s">
        <v>261</v>
      </c>
      <c r="B48" s="274" t="s">
        <v>262</v>
      </c>
      <c r="C48" s="271" t="s">
        <v>263</v>
      </c>
      <c r="D48" s="271" t="s">
        <v>28</v>
      </c>
      <c r="E48" s="318" t="s">
        <v>187</v>
      </c>
      <c r="F48" s="265">
        <v>28000</v>
      </c>
      <c r="G48" s="265"/>
      <c r="H48" s="265"/>
      <c r="I48" s="273"/>
      <c r="J48" s="265"/>
      <c r="K48" s="265"/>
      <c r="L48" s="273"/>
      <c r="M48" s="263">
        <f t="shared" si="2"/>
        <v>28000</v>
      </c>
      <c r="N48" s="265">
        <v>28000</v>
      </c>
      <c r="O48" s="265"/>
      <c r="P48" s="265"/>
      <c r="Q48" s="273"/>
      <c r="R48" s="265"/>
      <c r="S48" s="265"/>
      <c r="T48" s="273"/>
      <c r="U48" s="263">
        <f t="shared" si="0"/>
        <v>28000</v>
      </c>
      <c r="V48" s="265">
        <v>28000</v>
      </c>
      <c r="W48" s="265">
        <f t="shared" si="1"/>
        <v>84000</v>
      </c>
      <c r="X48" s="274" t="s">
        <v>262</v>
      </c>
      <c r="Y48" s="266" t="s">
        <v>74</v>
      </c>
      <c r="Z48" s="275" t="s">
        <v>264</v>
      </c>
      <c r="AA48" s="363" t="s">
        <v>175</v>
      </c>
      <c r="AB48" s="454" t="s">
        <v>2104</v>
      </c>
    </row>
    <row r="49" spans="1:28" s="279" customFormat="1" ht="50.25" customHeight="1">
      <c r="A49" s="270" t="s">
        <v>265</v>
      </c>
      <c r="B49" s="274" t="s">
        <v>266</v>
      </c>
      <c r="C49" s="271" t="s">
        <v>263</v>
      </c>
      <c r="D49" s="271" t="s">
        <v>28</v>
      </c>
      <c r="E49" s="272" t="s">
        <v>187</v>
      </c>
      <c r="F49" s="265">
        <v>0</v>
      </c>
      <c r="G49" s="265"/>
      <c r="H49" s="265"/>
      <c r="I49" s="273"/>
      <c r="J49" s="265"/>
      <c r="K49" s="265"/>
      <c r="L49" s="273"/>
      <c r="M49" s="263">
        <f t="shared" si="2"/>
        <v>0</v>
      </c>
      <c r="N49" s="265">
        <v>12087.9</v>
      </c>
      <c r="O49" s="265"/>
      <c r="P49" s="265"/>
      <c r="Q49" s="273"/>
      <c r="R49" s="265"/>
      <c r="S49" s="265"/>
      <c r="T49" s="273"/>
      <c r="U49" s="263">
        <f t="shared" si="0"/>
        <v>12087.9</v>
      </c>
      <c r="V49" s="265">
        <v>135000</v>
      </c>
      <c r="W49" s="265">
        <f t="shared" si="1"/>
        <v>147087.9</v>
      </c>
      <c r="X49" s="274" t="s">
        <v>267</v>
      </c>
      <c r="Y49" s="266" t="s">
        <v>74</v>
      </c>
      <c r="Z49" s="275" t="s">
        <v>33</v>
      </c>
      <c r="AA49" s="464" t="s">
        <v>1860</v>
      </c>
      <c r="AB49" s="278" t="s">
        <v>1877</v>
      </c>
    </row>
    <row r="50" spans="1:28" s="279" customFormat="1" ht="50.25" customHeight="1">
      <c r="A50" s="270" t="s">
        <v>268</v>
      </c>
      <c r="B50" s="274" t="s">
        <v>269</v>
      </c>
      <c r="C50" s="271" t="s">
        <v>270</v>
      </c>
      <c r="D50" s="271" t="s">
        <v>38</v>
      </c>
      <c r="E50" s="272" t="s">
        <v>128</v>
      </c>
      <c r="F50" s="265"/>
      <c r="G50" s="265"/>
      <c r="H50" s="265"/>
      <c r="I50" s="273"/>
      <c r="J50" s="265"/>
      <c r="K50" s="265"/>
      <c r="L50" s="273"/>
      <c r="M50" s="263">
        <f t="shared" si="2"/>
        <v>0</v>
      </c>
      <c r="N50" s="265"/>
      <c r="O50" s="265"/>
      <c r="P50" s="265"/>
      <c r="Q50" s="273"/>
      <c r="R50" s="265"/>
      <c r="S50" s="265"/>
      <c r="T50" s="273"/>
      <c r="U50" s="263">
        <f t="shared" si="0"/>
        <v>0</v>
      </c>
      <c r="V50" s="265">
        <v>1500</v>
      </c>
      <c r="W50" s="265">
        <f t="shared" si="1"/>
        <v>1500</v>
      </c>
      <c r="X50" s="274" t="s">
        <v>271</v>
      </c>
      <c r="Y50" s="266" t="s">
        <v>226</v>
      </c>
      <c r="Z50" s="275" t="s">
        <v>272</v>
      </c>
      <c r="AA50" s="464"/>
      <c r="AB50" s="278"/>
    </row>
    <row r="51" spans="1:28" s="279" customFormat="1" ht="81" customHeight="1">
      <c r="A51" s="270" t="s">
        <v>273</v>
      </c>
      <c r="B51" s="274" t="s">
        <v>274</v>
      </c>
      <c r="C51" s="271" t="s">
        <v>270</v>
      </c>
      <c r="D51" s="271" t="s">
        <v>38</v>
      </c>
      <c r="E51" s="272" t="s">
        <v>128</v>
      </c>
      <c r="F51" s="265">
        <v>0</v>
      </c>
      <c r="G51" s="265"/>
      <c r="H51" s="265"/>
      <c r="I51" s="273"/>
      <c r="J51" s="265"/>
      <c r="K51" s="265"/>
      <c r="L51" s="273"/>
      <c r="M51" s="263">
        <v>0</v>
      </c>
      <c r="N51" s="265">
        <v>162849</v>
      </c>
      <c r="O51" s="265"/>
      <c r="P51" s="265"/>
      <c r="Q51" s="273"/>
      <c r="R51" s="265"/>
      <c r="S51" s="265"/>
      <c r="T51" s="273"/>
      <c r="U51" s="263">
        <f>N51+P51+R51+S51</f>
        <v>162849</v>
      </c>
      <c r="V51" s="265"/>
      <c r="W51" s="265">
        <f t="shared" si="1"/>
        <v>162849</v>
      </c>
      <c r="X51" s="274" t="s">
        <v>275</v>
      </c>
      <c r="Y51" s="266" t="s">
        <v>180</v>
      </c>
      <c r="Z51" s="275" t="s">
        <v>33</v>
      </c>
      <c r="AA51" s="464" t="s">
        <v>1860</v>
      </c>
      <c r="AB51" s="278" t="s">
        <v>1878</v>
      </c>
    </row>
    <row r="52" spans="1:28" s="293" customFormat="1" ht="69.95" customHeight="1">
      <c r="A52" s="270" t="s">
        <v>276</v>
      </c>
      <c r="B52" s="274" t="s">
        <v>277</v>
      </c>
      <c r="C52" s="271" t="s">
        <v>270</v>
      </c>
      <c r="D52" s="271" t="s">
        <v>28</v>
      </c>
      <c r="E52" s="272" t="s">
        <v>128</v>
      </c>
      <c r="F52" s="265">
        <v>0</v>
      </c>
      <c r="G52" s="265"/>
      <c r="H52" s="265"/>
      <c r="I52" s="273"/>
      <c r="J52" s="265"/>
      <c r="K52" s="265"/>
      <c r="L52" s="273"/>
      <c r="M52" s="263">
        <f t="shared" si="2"/>
        <v>0</v>
      </c>
      <c r="N52" s="265">
        <v>199871</v>
      </c>
      <c r="O52" s="265"/>
      <c r="P52" s="265"/>
      <c r="Q52" s="273"/>
      <c r="R52" s="265"/>
      <c r="S52" s="265"/>
      <c r="T52" s="273"/>
      <c r="U52" s="263">
        <f>N52+P52+R52+S52</f>
        <v>199871</v>
      </c>
      <c r="V52" s="265"/>
      <c r="W52" s="265">
        <f t="shared" si="1"/>
        <v>199871</v>
      </c>
      <c r="X52" s="274" t="s">
        <v>278</v>
      </c>
      <c r="Y52" s="266" t="s">
        <v>195</v>
      </c>
      <c r="Z52" s="275" t="s">
        <v>33</v>
      </c>
      <c r="AA52" s="464" t="s">
        <v>1860</v>
      </c>
      <c r="AB52" s="278" t="s">
        <v>1878</v>
      </c>
    </row>
    <row r="53" spans="1:28" s="269" customFormat="1" ht="51" customHeight="1">
      <c r="A53" s="270" t="s">
        <v>279</v>
      </c>
      <c r="B53" s="274" t="s">
        <v>280</v>
      </c>
      <c r="C53" s="271" t="s">
        <v>270</v>
      </c>
      <c r="D53" s="271" t="s">
        <v>38</v>
      </c>
      <c r="E53" s="272" t="s">
        <v>128</v>
      </c>
      <c r="F53" s="265"/>
      <c r="G53" s="265"/>
      <c r="H53" s="265"/>
      <c r="I53" s="273"/>
      <c r="J53" s="265"/>
      <c r="K53" s="265"/>
      <c r="L53" s="273"/>
      <c r="M53" s="263">
        <f t="shared" si="2"/>
        <v>0</v>
      </c>
      <c r="N53" s="265"/>
      <c r="O53" s="265"/>
      <c r="P53" s="265"/>
      <c r="Q53" s="273"/>
      <c r="R53" s="265"/>
      <c r="S53" s="265"/>
      <c r="T53" s="273"/>
      <c r="U53" s="263">
        <f t="shared" si="0"/>
        <v>0</v>
      </c>
      <c r="V53" s="265"/>
      <c r="W53" s="265">
        <f t="shared" si="1"/>
        <v>0</v>
      </c>
      <c r="X53" s="274" t="s">
        <v>281</v>
      </c>
      <c r="Y53" s="357">
        <v>2020</v>
      </c>
      <c r="Z53" s="275" t="s">
        <v>272</v>
      </c>
      <c r="AA53" s="268" t="s">
        <v>1870</v>
      </c>
      <c r="AB53" s="268" t="s">
        <v>2110</v>
      </c>
    </row>
    <row r="54" spans="1:28" s="52" customFormat="1" ht="51" customHeight="1">
      <c r="A54" s="429" t="s">
        <v>282</v>
      </c>
      <c r="B54" s="435" t="s">
        <v>1857</v>
      </c>
      <c r="C54" s="430" t="s">
        <v>283</v>
      </c>
      <c r="D54" s="431" t="s">
        <v>38</v>
      </c>
      <c r="E54" s="432" t="s">
        <v>221</v>
      </c>
      <c r="F54" s="433"/>
      <c r="G54" s="433"/>
      <c r="H54" s="433"/>
      <c r="I54" s="434"/>
      <c r="J54" s="433"/>
      <c r="K54" s="433"/>
      <c r="L54" s="434"/>
      <c r="M54" s="97">
        <f t="shared" si="2"/>
        <v>0</v>
      </c>
      <c r="N54" s="434">
        <v>13493</v>
      </c>
      <c r="O54" s="433"/>
      <c r="P54" s="433"/>
      <c r="Q54" s="434"/>
      <c r="R54" s="433"/>
      <c r="S54" s="433"/>
      <c r="T54" s="434"/>
      <c r="U54" s="263">
        <f t="shared" si="0"/>
        <v>13493</v>
      </c>
      <c r="V54" s="433"/>
      <c r="W54" s="433">
        <f t="shared" si="1"/>
        <v>13493</v>
      </c>
      <c r="X54" s="435" t="s">
        <v>1858</v>
      </c>
      <c r="Y54" s="115" t="s">
        <v>1859</v>
      </c>
      <c r="Z54" s="363" t="s">
        <v>33</v>
      </c>
      <c r="AA54" s="268" t="s">
        <v>1860</v>
      </c>
      <c r="AB54" s="255" t="s">
        <v>1879</v>
      </c>
    </row>
    <row r="55" spans="1:28" s="269" customFormat="1" ht="127.5">
      <c r="A55" s="270" t="s">
        <v>284</v>
      </c>
      <c r="B55" s="274" t="s">
        <v>285</v>
      </c>
      <c r="C55" s="271" t="s">
        <v>286</v>
      </c>
      <c r="D55" s="271" t="s">
        <v>38</v>
      </c>
      <c r="E55" s="272" t="s">
        <v>287</v>
      </c>
      <c r="F55" s="265"/>
      <c r="G55" s="265"/>
      <c r="H55" s="265"/>
      <c r="I55" s="273"/>
      <c r="J55" s="265"/>
      <c r="K55" s="265"/>
      <c r="L55" s="273"/>
      <c r="M55" s="263">
        <f t="shared" si="2"/>
        <v>0</v>
      </c>
      <c r="N55" s="356">
        <v>0</v>
      </c>
      <c r="O55" s="265"/>
      <c r="P55" s="265"/>
      <c r="Q55" s="273"/>
      <c r="R55" s="265"/>
      <c r="S55" s="265"/>
      <c r="T55" s="273"/>
      <c r="U55" s="263">
        <f t="shared" si="0"/>
        <v>0</v>
      </c>
      <c r="V55" s="390">
        <v>119300</v>
      </c>
      <c r="W55" s="265">
        <f t="shared" ref="W55:W85" si="3">V55+U55+M55</f>
        <v>119300</v>
      </c>
      <c r="X55" s="274" t="s">
        <v>288</v>
      </c>
      <c r="Y55" s="357">
        <v>2020</v>
      </c>
      <c r="Z55" s="275" t="s">
        <v>169</v>
      </c>
      <c r="AA55" s="268"/>
      <c r="AB55" s="268"/>
    </row>
    <row r="56" spans="1:28" s="269" customFormat="1" ht="51" customHeight="1">
      <c r="A56" s="270" t="s">
        <v>289</v>
      </c>
      <c r="B56" s="274" t="s">
        <v>290</v>
      </c>
      <c r="C56" s="271" t="s">
        <v>270</v>
      </c>
      <c r="D56" s="271" t="s">
        <v>38</v>
      </c>
      <c r="E56" s="272" t="s">
        <v>128</v>
      </c>
      <c r="F56" s="265"/>
      <c r="G56" s="265"/>
      <c r="H56" s="265"/>
      <c r="I56" s="273"/>
      <c r="J56" s="265"/>
      <c r="K56" s="265"/>
      <c r="L56" s="273"/>
      <c r="M56" s="263">
        <f t="shared" si="2"/>
        <v>0</v>
      </c>
      <c r="N56" s="265">
        <v>5000</v>
      </c>
      <c r="O56" s="265"/>
      <c r="P56" s="265"/>
      <c r="Q56" s="273"/>
      <c r="R56" s="265"/>
      <c r="S56" s="265"/>
      <c r="T56" s="273"/>
      <c r="U56" s="263">
        <f t="shared" si="0"/>
        <v>5000</v>
      </c>
      <c r="V56" s="265"/>
      <c r="W56" s="265">
        <f t="shared" si="3"/>
        <v>5000</v>
      </c>
      <c r="X56" s="315" t="s">
        <v>291</v>
      </c>
      <c r="Y56" s="266" t="s">
        <v>74</v>
      </c>
      <c r="Z56" s="271" t="s">
        <v>292</v>
      </c>
      <c r="AA56" s="468" t="s">
        <v>175</v>
      </c>
      <c r="AB56" s="268"/>
    </row>
    <row r="57" spans="1:28" s="269" customFormat="1" ht="51">
      <c r="A57" s="270" t="s">
        <v>293</v>
      </c>
      <c r="B57" s="274" t="s">
        <v>294</v>
      </c>
      <c r="C57" s="271" t="s">
        <v>270</v>
      </c>
      <c r="D57" s="271" t="s">
        <v>38</v>
      </c>
      <c r="E57" s="272" t="s">
        <v>128</v>
      </c>
      <c r="F57" s="265"/>
      <c r="G57" s="265"/>
      <c r="H57" s="265"/>
      <c r="I57" s="273"/>
      <c r="J57" s="265"/>
      <c r="K57" s="265"/>
      <c r="L57" s="273"/>
      <c r="M57" s="263">
        <f t="shared" si="2"/>
        <v>0</v>
      </c>
      <c r="N57" s="390">
        <v>28000</v>
      </c>
      <c r="O57" s="265"/>
      <c r="P57" s="265"/>
      <c r="Q57" s="273"/>
      <c r="R57" s="265"/>
      <c r="S57" s="265"/>
      <c r="T57" s="273"/>
      <c r="U57" s="263">
        <f t="shared" si="0"/>
        <v>28000</v>
      </c>
      <c r="V57" s="265"/>
      <c r="W57" s="265">
        <f t="shared" si="3"/>
        <v>28000</v>
      </c>
      <c r="X57" s="315" t="s">
        <v>295</v>
      </c>
      <c r="Y57" s="266" t="s">
        <v>64</v>
      </c>
      <c r="Z57" s="271" t="s">
        <v>169</v>
      </c>
      <c r="AA57" s="468"/>
      <c r="AB57" s="268"/>
    </row>
    <row r="58" spans="1:28" s="269" customFormat="1" ht="76.5">
      <c r="A58" s="270" t="s">
        <v>296</v>
      </c>
      <c r="B58" s="274" t="s">
        <v>297</v>
      </c>
      <c r="C58" s="271" t="s">
        <v>298</v>
      </c>
      <c r="D58" s="271" t="s">
        <v>38</v>
      </c>
      <c r="E58" s="272" t="s">
        <v>299</v>
      </c>
      <c r="F58" s="265"/>
      <c r="G58" s="265"/>
      <c r="H58" s="265"/>
      <c r="I58" s="273"/>
      <c r="J58" s="265"/>
      <c r="K58" s="265"/>
      <c r="L58" s="273"/>
      <c r="M58" s="263">
        <f t="shared" si="2"/>
        <v>0</v>
      </c>
      <c r="N58" s="390">
        <v>15100</v>
      </c>
      <c r="O58" s="265"/>
      <c r="P58" s="265"/>
      <c r="Q58" s="273"/>
      <c r="R58" s="265"/>
      <c r="S58" s="265"/>
      <c r="T58" s="273"/>
      <c r="U58" s="263">
        <f t="shared" si="0"/>
        <v>15100</v>
      </c>
      <c r="V58" s="265"/>
      <c r="W58" s="265">
        <f t="shared" si="3"/>
        <v>15100</v>
      </c>
      <c r="X58" s="274" t="s">
        <v>300</v>
      </c>
      <c r="Y58" s="266" t="s">
        <v>64</v>
      </c>
      <c r="Z58" s="275" t="s">
        <v>169</v>
      </c>
      <c r="AA58" s="268"/>
      <c r="AB58" s="268"/>
    </row>
    <row r="59" spans="1:28" s="269" customFormat="1" ht="51" customHeight="1">
      <c r="A59" s="270" t="s">
        <v>301</v>
      </c>
      <c r="B59" s="274" t="s">
        <v>302</v>
      </c>
      <c r="C59" s="271" t="s">
        <v>303</v>
      </c>
      <c r="D59" s="271" t="s">
        <v>38</v>
      </c>
      <c r="E59" s="272" t="s">
        <v>304</v>
      </c>
      <c r="F59" s="265"/>
      <c r="G59" s="265"/>
      <c r="H59" s="265"/>
      <c r="I59" s="273"/>
      <c r="J59" s="265"/>
      <c r="K59" s="265"/>
      <c r="L59" s="273"/>
      <c r="M59" s="263">
        <f t="shared" si="2"/>
        <v>0</v>
      </c>
      <c r="N59" s="265"/>
      <c r="O59" s="265"/>
      <c r="P59" s="265"/>
      <c r="Q59" s="273"/>
      <c r="R59" s="265"/>
      <c r="S59" s="265"/>
      <c r="T59" s="273"/>
      <c r="U59" s="263">
        <f t="shared" si="0"/>
        <v>0</v>
      </c>
      <c r="V59" s="265">
        <v>400000</v>
      </c>
      <c r="W59" s="265">
        <f t="shared" si="3"/>
        <v>400000</v>
      </c>
      <c r="X59" s="274" t="s">
        <v>305</v>
      </c>
      <c r="Y59" s="266" t="s">
        <v>64</v>
      </c>
      <c r="Z59" s="275" t="s">
        <v>169</v>
      </c>
      <c r="AA59" s="268" t="s">
        <v>175</v>
      </c>
      <c r="AB59" s="268" t="s">
        <v>1875</v>
      </c>
    </row>
    <row r="60" spans="1:28" s="269" customFormat="1" ht="51" customHeight="1">
      <c r="A60" s="270" t="s">
        <v>306</v>
      </c>
      <c r="B60" s="274" t="s">
        <v>307</v>
      </c>
      <c r="C60" s="271" t="s">
        <v>308</v>
      </c>
      <c r="D60" s="271" t="s">
        <v>38</v>
      </c>
      <c r="E60" s="272" t="s">
        <v>309</v>
      </c>
      <c r="F60" s="265"/>
      <c r="G60" s="265"/>
      <c r="H60" s="265"/>
      <c r="I60" s="273"/>
      <c r="J60" s="265"/>
      <c r="K60" s="265"/>
      <c r="L60" s="273"/>
      <c r="M60" s="263">
        <f t="shared" si="2"/>
        <v>0</v>
      </c>
      <c r="N60" s="265"/>
      <c r="O60" s="265"/>
      <c r="P60" s="265"/>
      <c r="Q60" s="273"/>
      <c r="R60" s="265"/>
      <c r="S60" s="265"/>
      <c r="T60" s="273"/>
      <c r="U60" s="263">
        <f t="shared" si="0"/>
        <v>0</v>
      </c>
      <c r="V60" s="265">
        <v>846415</v>
      </c>
      <c r="W60" s="265">
        <f t="shared" si="3"/>
        <v>846415</v>
      </c>
      <c r="X60" s="274" t="s">
        <v>310</v>
      </c>
      <c r="Y60" s="266" t="s">
        <v>64</v>
      </c>
      <c r="Z60" s="275" t="s">
        <v>33</v>
      </c>
      <c r="AA60" s="268" t="s">
        <v>175</v>
      </c>
      <c r="AB60" s="268" t="s">
        <v>1875</v>
      </c>
    </row>
    <row r="61" spans="1:28" s="269" customFormat="1" ht="51" customHeight="1">
      <c r="A61" s="270" t="s">
        <v>311</v>
      </c>
      <c r="B61" s="274" t="s">
        <v>312</v>
      </c>
      <c r="C61" s="271" t="s">
        <v>313</v>
      </c>
      <c r="D61" s="271" t="s">
        <v>38</v>
      </c>
      <c r="E61" s="272" t="s">
        <v>314</v>
      </c>
      <c r="F61" s="265"/>
      <c r="G61" s="265"/>
      <c r="H61" s="265"/>
      <c r="I61" s="273"/>
      <c r="J61" s="265"/>
      <c r="K61" s="265"/>
      <c r="L61" s="273"/>
      <c r="M61" s="263">
        <f t="shared" si="2"/>
        <v>0</v>
      </c>
      <c r="N61" s="265"/>
      <c r="O61" s="265"/>
      <c r="P61" s="265"/>
      <c r="Q61" s="273"/>
      <c r="R61" s="265"/>
      <c r="S61" s="265"/>
      <c r="T61" s="273"/>
      <c r="U61" s="263">
        <f t="shared" si="0"/>
        <v>0</v>
      </c>
      <c r="V61" s="265">
        <v>35800</v>
      </c>
      <c r="W61" s="265">
        <f t="shared" si="3"/>
        <v>35800</v>
      </c>
      <c r="X61" s="274" t="s">
        <v>315</v>
      </c>
      <c r="Y61" s="266" t="s">
        <v>163</v>
      </c>
      <c r="Z61" s="275" t="s">
        <v>316</v>
      </c>
      <c r="AA61" s="268" t="s">
        <v>175</v>
      </c>
      <c r="AB61" s="268" t="s">
        <v>1875</v>
      </c>
    </row>
    <row r="62" spans="1:28" s="269" customFormat="1" ht="51" customHeight="1">
      <c r="A62" s="270" t="s">
        <v>317</v>
      </c>
      <c r="B62" s="312" t="s">
        <v>318</v>
      </c>
      <c r="C62" s="271" t="s">
        <v>319</v>
      </c>
      <c r="D62" s="271" t="s">
        <v>28</v>
      </c>
      <c r="E62" s="272" t="s">
        <v>128</v>
      </c>
      <c r="F62" s="265">
        <v>22438.92</v>
      </c>
      <c r="G62" s="265"/>
      <c r="H62" s="265"/>
      <c r="I62" s="273"/>
      <c r="J62" s="265">
        <v>38889</v>
      </c>
      <c r="K62" s="265"/>
      <c r="L62" s="273"/>
      <c r="M62" s="263">
        <f>F62+H62+J62+K62</f>
        <v>61327.92</v>
      </c>
      <c r="N62" s="265"/>
      <c r="O62" s="265"/>
      <c r="P62" s="265"/>
      <c r="Q62" s="273"/>
      <c r="R62" s="265"/>
      <c r="S62" s="265"/>
      <c r="T62" s="273"/>
      <c r="U62" s="263">
        <f t="shared" si="0"/>
        <v>0</v>
      </c>
      <c r="V62" s="265"/>
      <c r="W62" s="265">
        <f t="shared" si="3"/>
        <v>61327.92</v>
      </c>
      <c r="X62" s="274" t="s">
        <v>320</v>
      </c>
      <c r="Y62" s="266" t="s">
        <v>321</v>
      </c>
      <c r="Z62" s="275" t="s">
        <v>33</v>
      </c>
      <c r="AA62" s="268" t="s">
        <v>1870</v>
      </c>
      <c r="AB62" s="255" t="s">
        <v>1880</v>
      </c>
    </row>
    <row r="63" spans="1:28" s="269" customFormat="1" ht="96.95" customHeight="1">
      <c r="A63" s="270" t="s">
        <v>322</v>
      </c>
      <c r="B63" s="312" t="s">
        <v>323</v>
      </c>
      <c r="C63" s="271" t="s">
        <v>270</v>
      </c>
      <c r="D63" s="271" t="s">
        <v>38</v>
      </c>
      <c r="E63" s="272" t="s">
        <v>128</v>
      </c>
      <c r="F63" s="265"/>
      <c r="G63" s="265"/>
      <c r="H63" s="265"/>
      <c r="I63" s="273"/>
      <c r="J63" s="265"/>
      <c r="K63" s="265"/>
      <c r="L63" s="273"/>
      <c r="M63" s="263">
        <f t="shared" si="2"/>
        <v>0</v>
      </c>
      <c r="N63" s="265"/>
      <c r="O63" s="265"/>
      <c r="P63" s="265"/>
      <c r="Q63" s="273"/>
      <c r="R63" s="265"/>
      <c r="S63" s="265"/>
      <c r="T63" s="273"/>
      <c r="U63" s="263">
        <f t="shared" si="0"/>
        <v>0</v>
      </c>
      <c r="V63" s="390">
        <v>924040</v>
      </c>
      <c r="W63" s="265">
        <f t="shared" si="3"/>
        <v>924040</v>
      </c>
      <c r="X63" s="274" t="s">
        <v>324</v>
      </c>
      <c r="Y63" s="266" t="s">
        <v>64</v>
      </c>
      <c r="Z63" s="275" t="s">
        <v>33</v>
      </c>
      <c r="AA63" s="268" t="s">
        <v>1860</v>
      </c>
      <c r="AB63" s="255" t="s">
        <v>2122</v>
      </c>
    </row>
    <row r="64" spans="1:28" s="269" customFormat="1" ht="89.25">
      <c r="A64" s="270" t="s">
        <v>325</v>
      </c>
      <c r="B64" s="312" t="s">
        <v>326</v>
      </c>
      <c r="C64" s="271" t="s">
        <v>327</v>
      </c>
      <c r="D64" s="271" t="s">
        <v>28</v>
      </c>
      <c r="E64" s="272" t="s">
        <v>328</v>
      </c>
      <c r="F64" s="392">
        <f>61394+4066</f>
        <v>65460</v>
      </c>
      <c r="G64" s="265"/>
      <c r="H64" s="265"/>
      <c r="I64" s="273"/>
      <c r="J64" s="265"/>
      <c r="K64" s="265"/>
      <c r="L64" s="273"/>
      <c r="M64" s="263">
        <f t="shared" si="2"/>
        <v>65460</v>
      </c>
      <c r="N64" s="393">
        <v>33686</v>
      </c>
      <c r="O64" s="265"/>
      <c r="P64" s="265"/>
      <c r="Q64" s="273"/>
      <c r="R64" s="265"/>
      <c r="S64" s="265"/>
      <c r="T64" s="273"/>
      <c r="U64" s="263">
        <f t="shared" si="0"/>
        <v>33686</v>
      </c>
      <c r="V64" s="265">
        <v>140000</v>
      </c>
      <c r="W64" s="265">
        <f t="shared" si="3"/>
        <v>239146</v>
      </c>
      <c r="X64" s="274" t="s">
        <v>329</v>
      </c>
      <c r="Y64" s="266" t="s">
        <v>74</v>
      </c>
      <c r="Z64" s="275" t="s">
        <v>169</v>
      </c>
      <c r="AA64" s="268" t="s">
        <v>175</v>
      </c>
      <c r="AB64" s="266" t="s">
        <v>2082</v>
      </c>
    </row>
    <row r="65" spans="1:28" s="269" customFormat="1" ht="63.75">
      <c r="A65" s="270" t="s">
        <v>330</v>
      </c>
      <c r="B65" s="312" t="s">
        <v>331</v>
      </c>
      <c r="C65" s="271" t="s">
        <v>332</v>
      </c>
      <c r="D65" s="271" t="s">
        <v>38</v>
      </c>
      <c r="E65" s="272" t="s">
        <v>304</v>
      </c>
      <c r="F65" s="265"/>
      <c r="G65" s="265"/>
      <c r="H65" s="265"/>
      <c r="I65" s="273"/>
      <c r="J65" s="265"/>
      <c r="K65" s="265"/>
      <c r="L65" s="273"/>
      <c r="M65" s="263">
        <f t="shared" si="2"/>
        <v>0</v>
      </c>
      <c r="N65" s="265"/>
      <c r="O65" s="265"/>
      <c r="P65" s="265"/>
      <c r="Q65" s="273"/>
      <c r="R65" s="265"/>
      <c r="S65" s="265"/>
      <c r="T65" s="273"/>
      <c r="U65" s="263">
        <f t="shared" si="0"/>
        <v>0</v>
      </c>
      <c r="V65" s="390">
        <v>5000</v>
      </c>
      <c r="W65" s="265">
        <f t="shared" si="3"/>
        <v>5000</v>
      </c>
      <c r="X65" s="274" t="s">
        <v>333</v>
      </c>
      <c r="Y65" s="266" t="s">
        <v>64</v>
      </c>
      <c r="Z65" s="275" t="s">
        <v>169</v>
      </c>
      <c r="AA65" s="268" t="s">
        <v>1870</v>
      </c>
      <c r="AB65" s="268" t="s">
        <v>2111</v>
      </c>
    </row>
    <row r="66" spans="1:28" s="269" customFormat="1" ht="76.5">
      <c r="A66" s="270" t="s">
        <v>334</v>
      </c>
      <c r="B66" s="312" t="s">
        <v>335</v>
      </c>
      <c r="C66" s="271" t="s">
        <v>336</v>
      </c>
      <c r="D66" s="271" t="s">
        <v>38</v>
      </c>
      <c r="E66" s="272" t="s">
        <v>128</v>
      </c>
      <c r="F66" s="265"/>
      <c r="G66" s="265"/>
      <c r="H66" s="265"/>
      <c r="I66" s="273"/>
      <c r="J66" s="265"/>
      <c r="K66" s="265"/>
      <c r="L66" s="273"/>
      <c r="M66" s="263">
        <f t="shared" si="2"/>
        <v>0</v>
      </c>
      <c r="N66" s="265"/>
      <c r="O66" s="265"/>
      <c r="P66" s="265"/>
      <c r="Q66" s="273"/>
      <c r="R66" s="265"/>
      <c r="S66" s="265"/>
      <c r="T66" s="273"/>
      <c r="U66" s="263">
        <f t="shared" si="0"/>
        <v>0</v>
      </c>
      <c r="V66" s="390">
        <v>10000</v>
      </c>
      <c r="W66" s="265">
        <f t="shared" si="3"/>
        <v>10000</v>
      </c>
      <c r="X66" s="274" t="s">
        <v>337</v>
      </c>
      <c r="Y66" s="266" t="s">
        <v>64</v>
      </c>
      <c r="Z66" s="275" t="s">
        <v>338</v>
      </c>
      <c r="AA66" s="268" t="s">
        <v>1870</v>
      </c>
      <c r="AB66" s="255" t="s">
        <v>1881</v>
      </c>
    </row>
    <row r="67" spans="1:28" s="269" customFormat="1" ht="76.5">
      <c r="A67" s="270" t="s">
        <v>339</v>
      </c>
      <c r="B67" s="312" t="s">
        <v>340</v>
      </c>
      <c r="C67" s="271" t="s">
        <v>336</v>
      </c>
      <c r="D67" s="271" t="s">
        <v>38</v>
      </c>
      <c r="E67" s="272" t="s">
        <v>128</v>
      </c>
      <c r="F67" s="265"/>
      <c r="G67" s="265"/>
      <c r="H67" s="265"/>
      <c r="I67" s="273"/>
      <c r="J67" s="265"/>
      <c r="K67" s="265"/>
      <c r="L67" s="273"/>
      <c r="M67" s="263">
        <f t="shared" si="2"/>
        <v>0</v>
      </c>
      <c r="N67" s="265"/>
      <c r="O67" s="265"/>
      <c r="P67" s="265"/>
      <c r="Q67" s="273"/>
      <c r="R67" s="265"/>
      <c r="S67" s="265"/>
      <c r="T67" s="273"/>
      <c r="U67" s="263">
        <f t="shared" si="0"/>
        <v>0</v>
      </c>
      <c r="V67" s="390">
        <v>10000</v>
      </c>
      <c r="W67" s="265">
        <f t="shared" si="3"/>
        <v>10000</v>
      </c>
      <c r="X67" s="274" t="s">
        <v>341</v>
      </c>
      <c r="Y67" s="266" t="s">
        <v>64</v>
      </c>
      <c r="Z67" s="275" t="s">
        <v>70</v>
      </c>
      <c r="AA67" s="268" t="s">
        <v>175</v>
      </c>
      <c r="AB67" s="268" t="s">
        <v>2112</v>
      </c>
    </row>
    <row r="68" spans="1:28" s="269" customFormat="1" ht="76.5">
      <c r="A68" s="270" t="s">
        <v>342</v>
      </c>
      <c r="B68" s="312" t="s">
        <v>343</v>
      </c>
      <c r="C68" s="271" t="s">
        <v>336</v>
      </c>
      <c r="D68" s="271" t="s">
        <v>38</v>
      </c>
      <c r="E68" s="272" t="s">
        <v>344</v>
      </c>
      <c r="F68" s="265"/>
      <c r="G68" s="265"/>
      <c r="H68" s="265"/>
      <c r="I68" s="273"/>
      <c r="J68" s="265"/>
      <c r="K68" s="265"/>
      <c r="L68" s="273"/>
      <c r="M68" s="263">
        <f t="shared" si="2"/>
        <v>0</v>
      </c>
      <c r="N68" s="265"/>
      <c r="O68" s="265"/>
      <c r="P68" s="265"/>
      <c r="Q68" s="273"/>
      <c r="R68" s="265"/>
      <c r="S68" s="265"/>
      <c r="T68" s="273"/>
      <c r="U68" s="390">
        <v>40000</v>
      </c>
      <c r="V68" s="265"/>
      <c r="W68" s="265">
        <f t="shared" si="3"/>
        <v>40000</v>
      </c>
      <c r="X68" s="274" t="s">
        <v>345</v>
      </c>
      <c r="Y68" s="266" t="s">
        <v>64</v>
      </c>
      <c r="Z68" s="275" t="s">
        <v>346</v>
      </c>
      <c r="AA68" s="268"/>
      <c r="AB68" s="268"/>
    </row>
    <row r="69" spans="1:28" s="269" customFormat="1" ht="76.5">
      <c r="A69" s="270" t="s">
        <v>347</v>
      </c>
      <c r="B69" s="312" t="s">
        <v>348</v>
      </c>
      <c r="C69" s="271" t="s">
        <v>336</v>
      </c>
      <c r="D69" s="271" t="s">
        <v>38</v>
      </c>
      <c r="E69" s="272" t="s">
        <v>344</v>
      </c>
      <c r="F69" s="265"/>
      <c r="G69" s="265"/>
      <c r="H69" s="265"/>
      <c r="I69" s="273"/>
      <c r="J69" s="265"/>
      <c r="K69" s="265"/>
      <c r="L69" s="273"/>
      <c r="M69" s="263">
        <f t="shared" si="2"/>
        <v>0</v>
      </c>
      <c r="N69" s="265"/>
      <c r="O69" s="265"/>
      <c r="P69" s="265"/>
      <c r="Q69" s="273"/>
      <c r="R69" s="265"/>
      <c r="S69" s="265"/>
      <c r="T69" s="273"/>
      <c r="U69" s="390">
        <v>9300</v>
      </c>
      <c r="V69" s="265"/>
      <c r="W69" s="265">
        <f t="shared" si="3"/>
        <v>9300</v>
      </c>
      <c r="X69" s="274" t="s">
        <v>349</v>
      </c>
      <c r="Y69" s="266" t="s">
        <v>64</v>
      </c>
      <c r="Z69" s="275" t="s">
        <v>350</v>
      </c>
      <c r="AA69" s="268"/>
      <c r="AB69" s="268"/>
    </row>
    <row r="70" spans="1:28" s="269" customFormat="1" ht="51" customHeight="1">
      <c r="A70" s="270" t="s">
        <v>351</v>
      </c>
      <c r="B70" s="312" t="s">
        <v>352</v>
      </c>
      <c r="C70" s="271" t="s">
        <v>336</v>
      </c>
      <c r="D70" s="271" t="s">
        <v>38</v>
      </c>
      <c r="E70" s="272" t="s">
        <v>128</v>
      </c>
      <c r="F70" s="265"/>
      <c r="G70" s="265"/>
      <c r="H70" s="265"/>
      <c r="I70" s="273"/>
      <c r="J70" s="265"/>
      <c r="K70" s="265"/>
      <c r="L70" s="273"/>
      <c r="M70" s="263">
        <f t="shared" si="2"/>
        <v>0</v>
      </c>
      <c r="N70" s="265"/>
      <c r="O70" s="265"/>
      <c r="P70" s="265"/>
      <c r="Q70" s="273"/>
      <c r="R70" s="265"/>
      <c r="S70" s="265"/>
      <c r="T70" s="273"/>
      <c r="U70" s="390">
        <v>10000</v>
      </c>
      <c r="V70" s="265"/>
      <c r="W70" s="265">
        <f t="shared" si="3"/>
        <v>10000</v>
      </c>
      <c r="X70" s="274" t="s">
        <v>353</v>
      </c>
      <c r="Y70" s="266" t="s">
        <v>64</v>
      </c>
      <c r="Z70" s="275" t="s">
        <v>354</v>
      </c>
      <c r="AA70" s="268"/>
      <c r="AB70" s="268"/>
    </row>
    <row r="71" spans="1:28" s="269" customFormat="1" ht="51" customHeight="1">
      <c r="A71" s="270" t="s">
        <v>355</v>
      </c>
      <c r="B71" s="312" t="s">
        <v>356</v>
      </c>
      <c r="C71" s="271" t="s">
        <v>308</v>
      </c>
      <c r="D71" s="271" t="s">
        <v>38</v>
      </c>
      <c r="E71" s="272" t="s">
        <v>309</v>
      </c>
      <c r="F71" s="265"/>
      <c r="G71" s="265"/>
      <c r="H71" s="265"/>
      <c r="I71" s="273"/>
      <c r="J71" s="265"/>
      <c r="K71" s="265"/>
      <c r="L71" s="273"/>
      <c r="M71" s="263">
        <f t="shared" si="2"/>
        <v>0</v>
      </c>
      <c r="N71" s="265"/>
      <c r="O71" s="265"/>
      <c r="P71" s="265"/>
      <c r="Q71" s="273"/>
      <c r="R71" s="265"/>
      <c r="S71" s="265"/>
      <c r="T71" s="273"/>
      <c r="U71" s="390">
        <v>10000</v>
      </c>
      <c r="V71" s="265"/>
      <c r="W71" s="265">
        <f t="shared" si="3"/>
        <v>10000</v>
      </c>
      <c r="X71" s="274" t="s">
        <v>357</v>
      </c>
      <c r="Y71" s="357">
        <v>2020</v>
      </c>
      <c r="Z71" s="275" t="s">
        <v>33</v>
      </c>
      <c r="AA71" s="268" t="s">
        <v>175</v>
      </c>
      <c r="AB71" s="268" t="s">
        <v>1875</v>
      </c>
    </row>
    <row r="72" spans="1:28" s="269" customFormat="1" ht="51" customHeight="1">
      <c r="A72" s="270" t="s">
        <v>358</v>
      </c>
      <c r="B72" s="312" t="s">
        <v>359</v>
      </c>
      <c r="C72" s="271" t="s">
        <v>308</v>
      </c>
      <c r="D72" s="271" t="s">
        <v>28</v>
      </c>
      <c r="E72" s="272" t="s">
        <v>309</v>
      </c>
      <c r="F72" s="265">
        <v>46561</v>
      </c>
      <c r="G72" s="265"/>
      <c r="H72" s="265"/>
      <c r="I72" s="273"/>
      <c r="J72" s="265"/>
      <c r="K72" s="265"/>
      <c r="L72" s="273"/>
      <c r="M72" s="263">
        <f t="shared" si="2"/>
        <v>46561</v>
      </c>
      <c r="N72" s="265"/>
      <c r="O72" s="265"/>
      <c r="P72" s="265"/>
      <c r="Q72" s="273"/>
      <c r="R72" s="265"/>
      <c r="S72" s="265"/>
      <c r="T72" s="273"/>
      <c r="U72" s="390">
        <v>10001</v>
      </c>
      <c r="V72" s="265"/>
      <c r="W72" s="265">
        <f t="shared" si="3"/>
        <v>56562</v>
      </c>
      <c r="X72" s="274" t="s">
        <v>360</v>
      </c>
      <c r="Y72" s="266" t="s">
        <v>195</v>
      </c>
      <c r="Z72" s="275" t="s">
        <v>209</v>
      </c>
      <c r="AA72" s="268" t="s">
        <v>1860</v>
      </c>
      <c r="AB72" s="255" t="s">
        <v>1882</v>
      </c>
    </row>
    <row r="73" spans="1:28" s="269" customFormat="1" ht="51" customHeight="1">
      <c r="A73" s="270" t="s">
        <v>361</v>
      </c>
      <c r="B73" s="312" t="s">
        <v>362</v>
      </c>
      <c r="C73" s="271" t="s">
        <v>308</v>
      </c>
      <c r="D73" s="271" t="s">
        <v>28</v>
      </c>
      <c r="E73" s="272" t="s">
        <v>309</v>
      </c>
      <c r="F73" s="265">
        <v>9958</v>
      </c>
      <c r="G73" s="265"/>
      <c r="H73" s="265"/>
      <c r="I73" s="273"/>
      <c r="J73" s="265"/>
      <c r="K73" s="265"/>
      <c r="L73" s="273"/>
      <c r="M73" s="263">
        <f t="shared" si="2"/>
        <v>9958</v>
      </c>
      <c r="N73" s="265"/>
      <c r="O73" s="265"/>
      <c r="P73" s="265"/>
      <c r="Q73" s="273"/>
      <c r="R73" s="265"/>
      <c r="S73" s="265"/>
      <c r="T73" s="273"/>
      <c r="U73" s="263">
        <f t="shared" si="0"/>
        <v>0</v>
      </c>
      <c r="V73" s="265"/>
      <c r="W73" s="265">
        <f t="shared" si="3"/>
        <v>9958</v>
      </c>
      <c r="X73" s="274" t="s">
        <v>363</v>
      </c>
      <c r="Y73" s="266" t="s">
        <v>195</v>
      </c>
      <c r="Z73" s="275" t="s">
        <v>209</v>
      </c>
      <c r="AA73" s="268" t="s">
        <v>1870</v>
      </c>
      <c r="AB73" s="268" t="s">
        <v>2083</v>
      </c>
    </row>
    <row r="74" spans="1:28" s="269" customFormat="1" ht="63.75">
      <c r="A74" s="270" t="s">
        <v>364</v>
      </c>
      <c r="B74" s="312" t="s">
        <v>365</v>
      </c>
      <c r="C74" s="271" t="s">
        <v>255</v>
      </c>
      <c r="D74" s="271" t="s">
        <v>28</v>
      </c>
      <c r="E74" s="272" t="s">
        <v>128</v>
      </c>
      <c r="F74" s="265">
        <v>0</v>
      </c>
      <c r="G74" s="265"/>
      <c r="H74" s="265"/>
      <c r="I74" s="273"/>
      <c r="J74" s="265"/>
      <c r="K74" s="265"/>
      <c r="L74" s="273"/>
      <c r="M74" s="263">
        <v>0</v>
      </c>
      <c r="N74" s="265"/>
      <c r="O74" s="265"/>
      <c r="P74" s="265"/>
      <c r="Q74" s="273"/>
      <c r="R74" s="265"/>
      <c r="S74" s="265"/>
      <c r="T74" s="273"/>
      <c r="U74" s="263">
        <f t="shared" si="0"/>
        <v>0</v>
      </c>
      <c r="V74" s="391">
        <v>165000</v>
      </c>
      <c r="W74" s="265">
        <f t="shared" si="3"/>
        <v>165000</v>
      </c>
      <c r="X74" s="274" t="s">
        <v>366</v>
      </c>
      <c r="Y74" s="357">
        <v>2020</v>
      </c>
      <c r="Z74" s="275" t="s">
        <v>33</v>
      </c>
      <c r="AA74" s="268" t="s">
        <v>1860</v>
      </c>
      <c r="AB74" s="255" t="s">
        <v>1883</v>
      </c>
    </row>
    <row r="75" spans="1:28" s="269" customFormat="1" ht="51" customHeight="1">
      <c r="A75" s="270" t="s">
        <v>367</v>
      </c>
      <c r="B75" s="312" t="s">
        <v>368</v>
      </c>
      <c r="C75" s="271" t="s">
        <v>172</v>
      </c>
      <c r="D75" s="271" t="s">
        <v>28</v>
      </c>
      <c r="E75" s="272" t="s">
        <v>128</v>
      </c>
      <c r="F75" s="265">
        <v>11000</v>
      </c>
      <c r="G75" s="265"/>
      <c r="H75" s="265"/>
      <c r="I75" s="273"/>
      <c r="J75" s="265"/>
      <c r="K75" s="265"/>
      <c r="L75" s="273"/>
      <c r="M75" s="263">
        <f t="shared" si="2"/>
        <v>11000</v>
      </c>
      <c r="N75" s="265"/>
      <c r="O75" s="265"/>
      <c r="P75" s="265"/>
      <c r="Q75" s="273"/>
      <c r="R75" s="265"/>
      <c r="S75" s="265"/>
      <c r="T75" s="273"/>
      <c r="U75" s="263">
        <f t="shared" si="0"/>
        <v>0</v>
      </c>
      <c r="V75" s="391">
        <v>600000</v>
      </c>
      <c r="W75" s="265">
        <f t="shared" si="3"/>
        <v>611000</v>
      </c>
      <c r="X75" s="315" t="s">
        <v>369</v>
      </c>
      <c r="Y75" s="266" t="s">
        <v>74</v>
      </c>
      <c r="Z75" s="271" t="s">
        <v>33</v>
      </c>
      <c r="AA75" s="268" t="s">
        <v>1860</v>
      </c>
      <c r="AB75" s="255" t="s">
        <v>1884</v>
      </c>
    </row>
    <row r="76" spans="1:28" s="269" customFormat="1" ht="51" customHeight="1">
      <c r="A76" s="270" t="s">
        <v>370</v>
      </c>
      <c r="B76" s="312" t="s">
        <v>371</v>
      </c>
      <c r="C76" s="271" t="s">
        <v>372</v>
      </c>
      <c r="D76" s="271" t="s">
        <v>28</v>
      </c>
      <c r="E76" s="272" t="s">
        <v>373</v>
      </c>
      <c r="F76" s="265"/>
      <c r="G76" s="265"/>
      <c r="H76" s="265"/>
      <c r="I76" s="273"/>
      <c r="J76" s="265"/>
      <c r="K76" s="265"/>
      <c r="L76" s="273"/>
      <c r="M76" s="263">
        <f t="shared" si="2"/>
        <v>0</v>
      </c>
      <c r="N76" s="390">
        <v>399844.5</v>
      </c>
      <c r="O76" s="265"/>
      <c r="P76" s="265"/>
      <c r="Q76" s="273"/>
      <c r="R76" s="265"/>
      <c r="S76" s="265"/>
      <c r="T76" s="273"/>
      <c r="U76" s="263">
        <f t="shared" si="0"/>
        <v>399844.5</v>
      </c>
      <c r="V76" s="265"/>
      <c r="W76" s="265">
        <f t="shared" si="3"/>
        <v>399844.5</v>
      </c>
      <c r="X76" s="274" t="s">
        <v>374</v>
      </c>
      <c r="Y76" s="357">
        <v>2020</v>
      </c>
      <c r="Z76" s="271" t="s">
        <v>375</v>
      </c>
      <c r="AA76" s="268"/>
      <c r="AB76" s="268"/>
    </row>
    <row r="77" spans="1:28" s="269" customFormat="1" ht="76.5">
      <c r="A77" s="270" t="s">
        <v>376</v>
      </c>
      <c r="B77" s="312" t="s">
        <v>377</v>
      </c>
      <c r="C77" s="271" t="s">
        <v>378</v>
      </c>
      <c r="D77" s="271" t="s">
        <v>28</v>
      </c>
      <c r="E77" s="272" t="s">
        <v>373</v>
      </c>
      <c r="F77" s="265"/>
      <c r="G77" s="265"/>
      <c r="H77" s="265"/>
      <c r="I77" s="273"/>
      <c r="J77" s="265"/>
      <c r="K77" s="265"/>
      <c r="L77" s="273"/>
      <c r="M77" s="263">
        <f t="shared" si="2"/>
        <v>0</v>
      </c>
      <c r="N77" s="394">
        <v>458469</v>
      </c>
      <c r="O77" s="265"/>
      <c r="P77" s="265"/>
      <c r="Q77" s="273"/>
      <c r="R77" s="265"/>
      <c r="S77" s="265"/>
      <c r="T77" s="273"/>
      <c r="U77" s="263">
        <f t="shared" si="0"/>
        <v>458469</v>
      </c>
      <c r="V77" s="265"/>
      <c r="W77" s="265">
        <f t="shared" si="3"/>
        <v>458469</v>
      </c>
      <c r="X77" s="274" t="s">
        <v>379</v>
      </c>
      <c r="Y77" s="357">
        <v>2020</v>
      </c>
      <c r="Z77" s="271" t="s">
        <v>375</v>
      </c>
      <c r="AA77" s="268"/>
      <c r="AB77" s="268"/>
    </row>
    <row r="78" spans="1:28" s="269" customFormat="1" ht="76.5">
      <c r="A78" s="270" t="s">
        <v>380</v>
      </c>
      <c r="B78" s="312" t="s">
        <v>381</v>
      </c>
      <c r="C78" s="271" t="s">
        <v>372</v>
      </c>
      <c r="D78" s="271" t="s">
        <v>28</v>
      </c>
      <c r="E78" s="272" t="s">
        <v>373</v>
      </c>
      <c r="F78" s="265"/>
      <c r="G78" s="265"/>
      <c r="H78" s="265"/>
      <c r="I78" s="273"/>
      <c r="J78" s="265"/>
      <c r="K78" s="265"/>
      <c r="L78" s="273"/>
      <c r="M78" s="263">
        <f t="shared" si="2"/>
        <v>0</v>
      </c>
      <c r="N78" s="395">
        <v>1557381.92</v>
      </c>
      <c r="O78" s="265"/>
      <c r="P78" s="265"/>
      <c r="Q78" s="273"/>
      <c r="R78" s="265"/>
      <c r="S78" s="265"/>
      <c r="T78" s="273"/>
      <c r="U78" s="263">
        <f t="shared" si="0"/>
        <v>1557381.92</v>
      </c>
      <c r="V78" s="265"/>
      <c r="W78" s="265">
        <f t="shared" si="3"/>
        <v>1557381.92</v>
      </c>
      <c r="X78" s="274" t="s">
        <v>382</v>
      </c>
      <c r="Y78" s="357">
        <v>2020</v>
      </c>
      <c r="Z78" s="271" t="s">
        <v>375</v>
      </c>
      <c r="AA78" s="268"/>
      <c r="AB78" s="268"/>
    </row>
    <row r="79" spans="1:28" s="269" customFormat="1" ht="51" customHeight="1">
      <c r="A79" s="270" t="s">
        <v>383</v>
      </c>
      <c r="B79" s="312" t="s">
        <v>384</v>
      </c>
      <c r="C79" s="271" t="s">
        <v>372</v>
      </c>
      <c r="D79" s="271" t="s">
        <v>28</v>
      </c>
      <c r="E79" s="272" t="s">
        <v>373</v>
      </c>
      <c r="F79" s="265"/>
      <c r="G79" s="265"/>
      <c r="H79" s="265"/>
      <c r="I79" s="273"/>
      <c r="J79" s="265"/>
      <c r="K79" s="265"/>
      <c r="L79" s="273"/>
      <c r="M79" s="263">
        <f t="shared" si="2"/>
        <v>0</v>
      </c>
      <c r="N79" s="395">
        <v>70978.600000000006</v>
      </c>
      <c r="O79" s="265"/>
      <c r="P79" s="265"/>
      <c r="Q79" s="273"/>
      <c r="R79" s="265"/>
      <c r="S79" s="265"/>
      <c r="T79" s="273"/>
      <c r="U79" s="263">
        <f t="shared" si="0"/>
        <v>70978.600000000006</v>
      </c>
      <c r="V79" s="265"/>
      <c r="W79" s="265">
        <f t="shared" si="3"/>
        <v>70978.600000000006</v>
      </c>
      <c r="X79" s="274" t="s">
        <v>385</v>
      </c>
      <c r="Y79" s="357">
        <v>2020</v>
      </c>
      <c r="Z79" s="271" t="s">
        <v>375</v>
      </c>
      <c r="AA79" s="268"/>
      <c r="AB79" s="268"/>
    </row>
    <row r="80" spans="1:28" s="269" customFormat="1" ht="51" customHeight="1">
      <c r="A80" s="270" t="s">
        <v>386</v>
      </c>
      <c r="B80" s="312" t="s">
        <v>387</v>
      </c>
      <c r="C80" s="271" t="s">
        <v>372</v>
      </c>
      <c r="D80" s="271" t="s">
        <v>28</v>
      </c>
      <c r="E80" s="272" t="s">
        <v>373</v>
      </c>
      <c r="F80" s="265"/>
      <c r="G80" s="265"/>
      <c r="H80" s="265"/>
      <c r="I80" s="273"/>
      <c r="J80" s="265"/>
      <c r="K80" s="265"/>
      <c r="L80" s="273"/>
      <c r="M80" s="263">
        <f t="shared" si="2"/>
        <v>0</v>
      </c>
      <c r="N80" s="265"/>
      <c r="O80" s="265"/>
      <c r="P80" s="265"/>
      <c r="Q80" s="273"/>
      <c r="R80" s="265"/>
      <c r="S80" s="265"/>
      <c r="T80" s="273"/>
      <c r="U80" s="263">
        <f t="shared" si="0"/>
        <v>0</v>
      </c>
      <c r="V80" s="383">
        <v>423500</v>
      </c>
      <c r="W80" s="265">
        <f t="shared" si="3"/>
        <v>423500</v>
      </c>
      <c r="X80" s="274" t="s">
        <v>388</v>
      </c>
      <c r="Y80" s="266" t="s">
        <v>226</v>
      </c>
      <c r="Z80" s="271" t="s">
        <v>375</v>
      </c>
      <c r="AA80" s="268"/>
      <c r="AB80" s="268"/>
    </row>
    <row r="81" spans="1:28" s="269" customFormat="1" ht="51" customHeight="1">
      <c r="A81" s="270" t="s">
        <v>389</v>
      </c>
      <c r="B81" s="312" t="s">
        <v>390</v>
      </c>
      <c r="C81" s="271" t="s">
        <v>391</v>
      </c>
      <c r="D81" s="271" t="s">
        <v>28</v>
      </c>
      <c r="E81" s="272" t="s">
        <v>373</v>
      </c>
      <c r="F81" s="265"/>
      <c r="G81" s="265"/>
      <c r="H81" s="265"/>
      <c r="I81" s="273"/>
      <c r="J81" s="265"/>
      <c r="K81" s="265"/>
      <c r="L81" s="273"/>
      <c r="M81" s="263">
        <f t="shared" si="2"/>
        <v>0</v>
      </c>
      <c r="N81" s="265"/>
      <c r="O81" s="265"/>
      <c r="P81" s="265"/>
      <c r="Q81" s="273"/>
      <c r="R81" s="265"/>
      <c r="S81" s="265"/>
      <c r="T81" s="273"/>
      <c r="U81" s="263">
        <f t="shared" si="0"/>
        <v>0</v>
      </c>
      <c r="V81" s="383">
        <v>484000</v>
      </c>
      <c r="W81" s="265">
        <f t="shared" si="3"/>
        <v>484000</v>
      </c>
      <c r="X81" s="274" t="s">
        <v>388</v>
      </c>
      <c r="Y81" s="266" t="s">
        <v>226</v>
      </c>
      <c r="Z81" s="271" t="s">
        <v>375</v>
      </c>
      <c r="AA81" s="268"/>
      <c r="AB81" s="268"/>
    </row>
    <row r="82" spans="1:28" s="269" customFormat="1" ht="140.25">
      <c r="A82" s="270" t="s">
        <v>392</v>
      </c>
      <c r="B82" s="312" t="s">
        <v>393</v>
      </c>
      <c r="C82" s="271" t="s">
        <v>372</v>
      </c>
      <c r="D82" s="271" t="s">
        <v>28</v>
      </c>
      <c r="E82" s="272" t="s">
        <v>373</v>
      </c>
      <c r="F82" s="265"/>
      <c r="G82" s="265"/>
      <c r="H82" s="265"/>
      <c r="I82" s="273"/>
      <c r="J82" s="265"/>
      <c r="K82" s="265"/>
      <c r="L82" s="273"/>
      <c r="M82" s="263">
        <f t="shared" si="2"/>
        <v>0</v>
      </c>
      <c r="N82" s="265"/>
      <c r="O82" s="265"/>
      <c r="P82" s="265"/>
      <c r="Q82" s="273"/>
      <c r="R82" s="265"/>
      <c r="S82" s="265"/>
      <c r="T82" s="273"/>
      <c r="U82" s="263">
        <f t="shared" si="0"/>
        <v>0</v>
      </c>
      <c r="V82" s="383">
        <v>242017.47</v>
      </c>
      <c r="W82" s="265">
        <f t="shared" si="3"/>
        <v>242017.47</v>
      </c>
      <c r="X82" s="274" t="s">
        <v>394</v>
      </c>
      <c r="Y82" s="266" t="s">
        <v>226</v>
      </c>
      <c r="Z82" s="271" t="s">
        <v>375</v>
      </c>
      <c r="AA82" s="268"/>
      <c r="AB82" s="268"/>
    </row>
    <row r="83" spans="1:28" s="269" customFormat="1" ht="140.25">
      <c r="A83" s="270" t="s">
        <v>395</v>
      </c>
      <c r="B83" s="312" t="s">
        <v>396</v>
      </c>
      <c r="C83" s="271" t="s">
        <v>391</v>
      </c>
      <c r="D83" s="271" t="s">
        <v>28</v>
      </c>
      <c r="E83" s="272" t="s">
        <v>373</v>
      </c>
      <c r="F83" s="265"/>
      <c r="G83" s="265"/>
      <c r="H83" s="265"/>
      <c r="I83" s="273"/>
      <c r="J83" s="265"/>
      <c r="K83" s="265"/>
      <c r="L83" s="273"/>
      <c r="M83" s="263">
        <f t="shared" si="2"/>
        <v>0</v>
      </c>
      <c r="N83" s="265"/>
      <c r="O83" s="265"/>
      <c r="P83" s="265"/>
      <c r="Q83" s="273"/>
      <c r="R83" s="265"/>
      <c r="S83" s="265"/>
      <c r="T83" s="273"/>
      <c r="U83" s="263">
        <f t="shared" si="0"/>
        <v>0</v>
      </c>
      <c r="V83" s="383">
        <v>170643.4</v>
      </c>
      <c r="W83" s="265">
        <f t="shared" si="3"/>
        <v>170643.4</v>
      </c>
      <c r="X83" s="274" t="s">
        <v>397</v>
      </c>
      <c r="Y83" s="266" t="s">
        <v>226</v>
      </c>
      <c r="Z83" s="271" t="s">
        <v>375</v>
      </c>
      <c r="AA83" s="268"/>
      <c r="AB83" s="268"/>
    </row>
    <row r="84" spans="1:28" s="269" customFormat="1" ht="63.75">
      <c r="A84" s="270" t="s">
        <v>398</v>
      </c>
      <c r="B84" s="312" t="s">
        <v>399</v>
      </c>
      <c r="C84" s="271" t="s">
        <v>183</v>
      </c>
      <c r="D84" s="271" t="s">
        <v>38</v>
      </c>
      <c r="E84" s="272" t="s">
        <v>173</v>
      </c>
      <c r="F84" s="265"/>
      <c r="G84" s="265"/>
      <c r="H84" s="265"/>
      <c r="I84" s="273"/>
      <c r="J84" s="265"/>
      <c r="K84" s="265"/>
      <c r="L84" s="273"/>
      <c r="M84" s="263">
        <f t="shared" si="2"/>
        <v>0</v>
      </c>
      <c r="N84" s="265"/>
      <c r="O84" s="265"/>
      <c r="P84" s="265"/>
      <c r="Q84" s="273"/>
      <c r="R84" s="265"/>
      <c r="S84" s="265"/>
      <c r="T84" s="273"/>
      <c r="U84" s="263">
        <f t="shared" si="0"/>
        <v>0</v>
      </c>
      <c r="V84" s="391">
        <f>10500+6762</f>
        <v>17262</v>
      </c>
      <c r="W84" s="265">
        <f t="shared" si="3"/>
        <v>17262</v>
      </c>
      <c r="X84" s="274" t="s">
        <v>400</v>
      </c>
      <c r="Y84" s="357">
        <v>2020</v>
      </c>
      <c r="Z84" s="271" t="s">
        <v>316</v>
      </c>
      <c r="AA84" s="268" t="s">
        <v>1860</v>
      </c>
      <c r="AB84" s="255" t="s">
        <v>1885</v>
      </c>
    </row>
    <row r="85" spans="1:28" s="269" customFormat="1" ht="63.75">
      <c r="A85" s="270" t="s">
        <v>401</v>
      </c>
      <c r="B85" s="312" t="s">
        <v>402</v>
      </c>
      <c r="C85" s="271" t="s">
        <v>183</v>
      </c>
      <c r="D85" s="271" t="s">
        <v>38</v>
      </c>
      <c r="E85" s="272" t="s">
        <v>128</v>
      </c>
      <c r="F85" s="265"/>
      <c r="G85" s="265"/>
      <c r="H85" s="265"/>
      <c r="I85" s="273"/>
      <c r="J85" s="265"/>
      <c r="K85" s="265"/>
      <c r="L85" s="273"/>
      <c r="M85" s="263">
        <f t="shared" si="2"/>
        <v>0</v>
      </c>
      <c r="N85" s="265"/>
      <c r="O85" s="265"/>
      <c r="P85" s="265"/>
      <c r="Q85" s="273"/>
      <c r="R85" s="265"/>
      <c r="S85" s="265"/>
      <c r="T85" s="273"/>
      <c r="U85" s="263">
        <f t="shared" si="0"/>
        <v>0</v>
      </c>
      <c r="V85" s="391">
        <v>50000</v>
      </c>
      <c r="W85" s="265">
        <f t="shared" si="3"/>
        <v>50000</v>
      </c>
      <c r="X85" s="274" t="s">
        <v>403</v>
      </c>
      <c r="Y85" s="357">
        <v>2020</v>
      </c>
      <c r="Z85" s="271" t="s">
        <v>316</v>
      </c>
      <c r="AA85" s="268" t="s">
        <v>175</v>
      </c>
      <c r="AB85" s="255" t="s">
        <v>1886</v>
      </c>
    </row>
    <row r="86" spans="1:28" s="269" customFormat="1" ht="63.75">
      <c r="A86" s="270" t="s">
        <v>404</v>
      </c>
      <c r="B86" s="312" t="s">
        <v>405</v>
      </c>
      <c r="C86" s="271" t="s">
        <v>183</v>
      </c>
      <c r="D86" s="271" t="s">
        <v>38</v>
      </c>
      <c r="E86" s="272" t="s">
        <v>128</v>
      </c>
      <c r="F86" s="265"/>
      <c r="G86" s="265"/>
      <c r="H86" s="265"/>
      <c r="I86" s="273"/>
      <c r="J86" s="265"/>
      <c r="K86" s="265"/>
      <c r="L86" s="273"/>
      <c r="M86" s="263">
        <f t="shared" ref="M86:M149" si="4">F86+H86+J86+K86</f>
        <v>0</v>
      </c>
      <c r="N86" s="265"/>
      <c r="O86" s="265"/>
      <c r="P86" s="265"/>
      <c r="Q86" s="273"/>
      <c r="R86" s="265"/>
      <c r="S86" s="265"/>
      <c r="T86" s="273"/>
      <c r="U86" s="263">
        <f t="shared" ref="U86:U133" si="5">N86+P86+R86+S86</f>
        <v>0</v>
      </c>
      <c r="V86" s="391">
        <v>50000</v>
      </c>
      <c r="W86" s="265">
        <f t="shared" ref="W86:W117" si="6">V86+U86+M86</f>
        <v>50000</v>
      </c>
      <c r="X86" s="274" t="s">
        <v>406</v>
      </c>
      <c r="Y86" s="357">
        <v>2020</v>
      </c>
      <c r="Z86" s="271" t="s">
        <v>316</v>
      </c>
      <c r="AA86" s="268" t="s">
        <v>175</v>
      </c>
      <c r="AB86" s="255" t="s">
        <v>1887</v>
      </c>
    </row>
    <row r="87" spans="1:28" s="269" customFormat="1" ht="51" customHeight="1">
      <c r="A87" s="270" t="s">
        <v>407</v>
      </c>
      <c r="B87" s="312" t="s">
        <v>408</v>
      </c>
      <c r="C87" s="271" t="s">
        <v>183</v>
      </c>
      <c r="D87" s="271" t="s">
        <v>38</v>
      </c>
      <c r="E87" s="272" t="s">
        <v>173</v>
      </c>
      <c r="F87" s="265"/>
      <c r="G87" s="265"/>
      <c r="H87" s="265"/>
      <c r="I87" s="273"/>
      <c r="J87" s="265"/>
      <c r="K87" s="265"/>
      <c r="L87" s="273"/>
      <c r="M87" s="263">
        <f t="shared" si="4"/>
        <v>0</v>
      </c>
      <c r="N87" s="265"/>
      <c r="O87" s="265"/>
      <c r="P87" s="265"/>
      <c r="Q87" s="273"/>
      <c r="R87" s="265"/>
      <c r="S87" s="265"/>
      <c r="T87" s="273"/>
      <c r="U87" s="263">
        <f t="shared" si="5"/>
        <v>0</v>
      </c>
      <c r="V87" s="391">
        <f>10000+9299</f>
        <v>19299</v>
      </c>
      <c r="W87" s="265">
        <f t="shared" si="6"/>
        <v>19299</v>
      </c>
      <c r="X87" s="274" t="s">
        <v>409</v>
      </c>
      <c r="Y87" s="357">
        <v>2020</v>
      </c>
      <c r="Z87" s="271" t="s">
        <v>316</v>
      </c>
      <c r="AA87" s="268" t="s">
        <v>1860</v>
      </c>
      <c r="AB87" s="255" t="s">
        <v>1888</v>
      </c>
    </row>
    <row r="88" spans="1:28" s="269" customFormat="1" ht="51" customHeight="1">
      <c r="A88" s="270" t="s">
        <v>410</v>
      </c>
      <c r="B88" s="312" t="s">
        <v>411</v>
      </c>
      <c r="C88" s="271" t="s">
        <v>183</v>
      </c>
      <c r="D88" s="271" t="s">
        <v>38</v>
      </c>
      <c r="E88" s="272" t="s">
        <v>412</v>
      </c>
      <c r="F88" s="265"/>
      <c r="G88" s="265"/>
      <c r="H88" s="265"/>
      <c r="I88" s="273"/>
      <c r="J88" s="265"/>
      <c r="K88" s="265"/>
      <c r="L88" s="273"/>
      <c r="M88" s="263">
        <f t="shared" si="4"/>
        <v>0</v>
      </c>
      <c r="N88" s="265"/>
      <c r="O88" s="265"/>
      <c r="P88" s="265"/>
      <c r="Q88" s="273"/>
      <c r="R88" s="265"/>
      <c r="S88" s="265"/>
      <c r="T88" s="273"/>
      <c r="U88" s="263">
        <f t="shared" si="5"/>
        <v>0</v>
      </c>
      <c r="V88" s="391">
        <v>9510</v>
      </c>
      <c r="W88" s="265">
        <f t="shared" si="6"/>
        <v>9510</v>
      </c>
      <c r="X88" s="274" t="s">
        <v>413</v>
      </c>
      <c r="Y88" s="357">
        <v>2020</v>
      </c>
      <c r="Z88" s="271" t="s">
        <v>316</v>
      </c>
      <c r="AA88" s="268" t="s">
        <v>175</v>
      </c>
      <c r="AB88" s="255" t="s">
        <v>1889</v>
      </c>
    </row>
    <row r="89" spans="1:28" s="269" customFormat="1" ht="63.75">
      <c r="A89" s="270" t="s">
        <v>414</v>
      </c>
      <c r="B89" s="312" t="s">
        <v>415</v>
      </c>
      <c r="C89" s="271" t="s">
        <v>183</v>
      </c>
      <c r="D89" s="271" t="s">
        <v>38</v>
      </c>
      <c r="E89" s="272" t="s">
        <v>173</v>
      </c>
      <c r="F89" s="265"/>
      <c r="G89" s="265"/>
      <c r="H89" s="265"/>
      <c r="I89" s="273"/>
      <c r="J89" s="265"/>
      <c r="K89" s="265"/>
      <c r="L89" s="273"/>
      <c r="M89" s="263">
        <f t="shared" si="4"/>
        <v>0</v>
      </c>
      <c r="N89" s="265"/>
      <c r="O89" s="265"/>
      <c r="P89" s="265"/>
      <c r="Q89" s="273"/>
      <c r="R89" s="265"/>
      <c r="S89" s="265"/>
      <c r="T89" s="273"/>
      <c r="U89" s="263">
        <f t="shared" si="5"/>
        <v>0</v>
      </c>
      <c r="V89" s="391">
        <v>30000</v>
      </c>
      <c r="W89" s="265">
        <f t="shared" si="6"/>
        <v>30000</v>
      </c>
      <c r="X89" s="274" t="s">
        <v>416</v>
      </c>
      <c r="Y89" s="357">
        <v>2020</v>
      </c>
      <c r="Z89" s="271" t="s">
        <v>316</v>
      </c>
      <c r="AA89" s="268" t="s">
        <v>175</v>
      </c>
      <c r="AB89" s="255" t="s">
        <v>1889</v>
      </c>
    </row>
    <row r="90" spans="1:28" s="269" customFormat="1" ht="63.75">
      <c r="A90" s="270" t="s">
        <v>417</v>
      </c>
      <c r="B90" s="312" t="s">
        <v>418</v>
      </c>
      <c r="C90" s="271" t="s">
        <v>183</v>
      </c>
      <c r="D90" s="271" t="s">
        <v>38</v>
      </c>
      <c r="E90" s="272" t="s">
        <v>128</v>
      </c>
      <c r="F90" s="265"/>
      <c r="G90" s="265"/>
      <c r="H90" s="265"/>
      <c r="I90" s="273"/>
      <c r="J90" s="265"/>
      <c r="K90" s="265"/>
      <c r="L90" s="273"/>
      <c r="M90" s="263">
        <f t="shared" si="4"/>
        <v>0</v>
      </c>
      <c r="N90" s="265"/>
      <c r="O90" s="265"/>
      <c r="P90" s="265"/>
      <c r="Q90" s="273"/>
      <c r="R90" s="265"/>
      <c r="S90" s="265"/>
      <c r="T90" s="273"/>
      <c r="U90" s="263">
        <f t="shared" si="5"/>
        <v>0</v>
      </c>
      <c r="V90" s="391">
        <v>15000</v>
      </c>
      <c r="W90" s="265">
        <f t="shared" si="6"/>
        <v>15000</v>
      </c>
      <c r="X90" s="274" t="s">
        <v>419</v>
      </c>
      <c r="Y90" s="357">
        <v>2020</v>
      </c>
      <c r="Z90" s="271" t="s">
        <v>316</v>
      </c>
      <c r="AA90" s="268" t="s">
        <v>175</v>
      </c>
      <c r="AB90" s="255" t="s">
        <v>1889</v>
      </c>
    </row>
    <row r="91" spans="1:28" s="269" customFormat="1" ht="51" customHeight="1">
      <c r="A91" s="270" t="s">
        <v>420</v>
      </c>
      <c r="B91" s="312" t="s">
        <v>421</v>
      </c>
      <c r="C91" s="271" t="s">
        <v>183</v>
      </c>
      <c r="D91" s="271" t="s">
        <v>38</v>
      </c>
      <c r="E91" s="272" t="s">
        <v>173</v>
      </c>
      <c r="F91" s="265"/>
      <c r="G91" s="265"/>
      <c r="H91" s="265"/>
      <c r="I91" s="273"/>
      <c r="J91" s="265"/>
      <c r="K91" s="265"/>
      <c r="L91" s="273"/>
      <c r="M91" s="263">
        <f t="shared" si="4"/>
        <v>0</v>
      </c>
      <c r="N91" s="265"/>
      <c r="O91" s="265"/>
      <c r="P91" s="265"/>
      <c r="Q91" s="273"/>
      <c r="R91" s="265"/>
      <c r="S91" s="265"/>
      <c r="T91" s="273"/>
      <c r="U91" s="263">
        <f t="shared" si="5"/>
        <v>0</v>
      </c>
      <c r="V91" s="265">
        <f>45000+23404</f>
        <v>68404</v>
      </c>
      <c r="W91" s="265">
        <f t="shared" si="6"/>
        <v>68404</v>
      </c>
      <c r="X91" s="274" t="s">
        <v>422</v>
      </c>
      <c r="Y91" s="266" t="s">
        <v>226</v>
      </c>
      <c r="Z91" s="271" t="s">
        <v>316</v>
      </c>
      <c r="AA91" s="268" t="s">
        <v>175</v>
      </c>
      <c r="AB91" s="255" t="s">
        <v>1889</v>
      </c>
    </row>
    <row r="92" spans="1:28" s="269" customFormat="1" ht="63.75">
      <c r="A92" s="270" t="s">
        <v>423</v>
      </c>
      <c r="B92" s="312" t="s">
        <v>424</v>
      </c>
      <c r="C92" s="271" t="s">
        <v>183</v>
      </c>
      <c r="D92" s="271" t="s">
        <v>38</v>
      </c>
      <c r="E92" s="272" t="s">
        <v>173</v>
      </c>
      <c r="F92" s="265"/>
      <c r="G92" s="265"/>
      <c r="H92" s="265"/>
      <c r="I92" s="273"/>
      <c r="J92" s="265"/>
      <c r="K92" s="265"/>
      <c r="L92" s="273"/>
      <c r="M92" s="263">
        <f t="shared" si="4"/>
        <v>0</v>
      </c>
      <c r="N92" s="265"/>
      <c r="O92" s="265"/>
      <c r="P92" s="265"/>
      <c r="Q92" s="273"/>
      <c r="R92" s="265"/>
      <c r="S92" s="265"/>
      <c r="T92" s="273"/>
      <c r="U92" s="263">
        <f t="shared" si="5"/>
        <v>0</v>
      </c>
      <c r="V92" s="265">
        <v>9450</v>
      </c>
      <c r="W92" s="265">
        <f t="shared" si="6"/>
        <v>9450</v>
      </c>
      <c r="X92" s="274" t="s">
        <v>425</v>
      </c>
      <c r="Y92" s="266" t="s">
        <v>226</v>
      </c>
      <c r="Z92" s="271" t="s">
        <v>316</v>
      </c>
      <c r="AA92" s="268" t="s">
        <v>175</v>
      </c>
      <c r="AB92" s="255" t="s">
        <v>1889</v>
      </c>
    </row>
    <row r="93" spans="1:28" s="269" customFormat="1" ht="63.75">
      <c r="A93" s="270" t="s">
        <v>426</v>
      </c>
      <c r="B93" s="312" t="s">
        <v>427</v>
      </c>
      <c r="C93" s="271" t="s">
        <v>183</v>
      </c>
      <c r="D93" s="271" t="s">
        <v>38</v>
      </c>
      <c r="E93" s="272" t="s">
        <v>173</v>
      </c>
      <c r="F93" s="265"/>
      <c r="G93" s="265"/>
      <c r="H93" s="265"/>
      <c r="I93" s="273"/>
      <c r="J93" s="265"/>
      <c r="K93" s="265"/>
      <c r="L93" s="273"/>
      <c r="M93" s="263">
        <f t="shared" si="4"/>
        <v>0</v>
      </c>
      <c r="N93" s="265"/>
      <c r="O93" s="265"/>
      <c r="P93" s="265"/>
      <c r="Q93" s="273"/>
      <c r="R93" s="265"/>
      <c r="S93" s="265"/>
      <c r="T93" s="273"/>
      <c r="U93" s="263">
        <f t="shared" si="5"/>
        <v>0</v>
      </c>
      <c r="V93" s="265">
        <v>11430</v>
      </c>
      <c r="W93" s="265">
        <f t="shared" si="6"/>
        <v>11430</v>
      </c>
      <c r="X93" s="274" t="s">
        <v>428</v>
      </c>
      <c r="Y93" s="266" t="s">
        <v>226</v>
      </c>
      <c r="Z93" s="271" t="s">
        <v>316</v>
      </c>
      <c r="AA93" s="268" t="s">
        <v>175</v>
      </c>
      <c r="AB93" s="255" t="s">
        <v>1889</v>
      </c>
    </row>
    <row r="94" spans="1:28" s="269" customFormat="1" ht="51" customHeight="1">
      <c r="A94" s="270" t="s">
        <v>429</v>
      </c>
      <c r="B94" s="312" t="s">
        <v>430</v>
      </c>
      <c r="C94" s="271" t="s">
        <v>183</v>
      </c>
      <c r="D94" s="271" t="s">
        <v>38</v>
      </c>
      <c r="E94" s="272" t="s">
        <v>173</v>
      </c>
      <c r="F94" s="265"/>
      <c r="G94" s="265"/>
      <c r="H94" s="265"/>
      <c r="I94" s="273"/>
      <c r="J94" s="265"/>
      <c r="K94" s="265"/>
      <c r="L94" s="273"/>
      <c r="M94" s="263">
        <f t="shared" si="4"/>
        <v>0</v>
      </c>
      <c r="N94" s="265"/>
      <c r="O94" s="265"/>
      <c r="P94" s="265"/>
      <c r="Q94" s="273"/>
      <c r="R94" s="265"/>
      <c r="S94" s="265"/>
      <c r="T94" s="273"/>
      <c r="U94" s="263">
        <f t="shared" si="5"/>
        <v>0</v>
      </c>
      <c r="V94" s="265">
        <v>55000</v>
      </c>
      <c r="W94" s="265">
        <f t="shared" si="6"/>
        <v>55000</v>
      </c>
      <c r="X94" s="274" t="s">
        <v>431</v>
      </c>
      <c r="Y94" s="266" t="s">
        <v>226</v>
      </c>
      <c r="Z94" s="271" t="s">
        <v>316</v>
      </c>
      <c r="AA94" s="268" t="s">
        <v>175</v>
      </c>
      <c r="AB94" s="255" t="s">
        <v>1889</v>
      </c>
    </row>
    <row r="95" spans="1:28" s="269" customFormat="1" ht="63.75">
      <c r="A95" s="270" t="s">
        <v>432</v>
      </c>
      <c r="B95" s="312" t="s">
        <v>433</v>
      </c>
      <c r="C95" s="271" t="s">
        <v>183</v>
      </c>
      <c r="D95" s="271" t="s">
        <v>38</v>
      </c>
      <c r="E95" s="272" t="s">
        <v>173</v>
      </c>
      <c r="F95" s="265"/>
      <c r="G95" s="265"/>
      <c r="H95" s="265"/>
      <c r="I95" s="273"/>
      <c r="J95" s="265"/>
      <c r="K95" s="265"/>
      <c r="L95" s="273"/>
      <c r="M95" s="263">
        <f t="shared" si="4"/>
        <v>0</v>
      </c>
      <c r="N95" s="265"/>
      <c r="O95" s="265"/>
      <c r="P95" s="265"/>
      <c r="Q95" s="273"/>
      <c r="R95" s="265"/>
      <c r="S95" s="265"/>
      <c r="T95" s="273"/>
      <c r="U95" s="263">
        <f t="shared" si="5"/>
        <v>0</v>
      </c>
      <c r="V95" s="265">
        <v>14000</v>
      </c>
      <c r="W95" s="265">
        <f t="shared" si="6"/>
        <v>14000</v>
      </c>
      <c r="X95" s="274" t="s">
        <v>434</v>
      </c>
      <c r="Y95" s="266" t="s">
        <v>226</v>
      </c>
      <c r="Z95" s="271" t="s">
        <v>316</v>
      </c>
      <c r="AA95" s="268" t="s">
        <v>175</v>
      </c>
      <c r="AB95" s="255" t="s">
        <v>1889</v>
      </c>
    </row>
    <row r="96" spans="1:28" s="269" customFormat="1" ht="63.75">
      <c r="A96" s="270" t="s">
        <v>435</v>
      </c>
      <c r="B96" s="274" t="s">
        <v>436</v>
      </c>
      <c r="C96" s="271" t="s">
        <v>183</v>
      </c>
      <c r="D96" s="271" t="s">
        <v>38</v>
      </c>
      <c r="E96" s="272" t="s">
        <v>173</v>
      </c>
      <c r="F96" s="265"/>
      <c r="G96" s="265"/>
      <c r="H96" s="265"/>
      <c r="I96" s="273"/>
      <c r="J96" s="265"/>
      <c r="K96" s="265"/>
      <c r="L96" s="273"/>
      <c r="M96" s="263">
        <f t="shared" si="4"/>
        <v>0</v>
      </c>
      <c r="N96" s="265"/>
      <c r="O96" s="265"/>
      <c r="P96" s="265"/>
      <c r="Q96" s="273"/>
      <c r="R96" s="265"/>
      <c r="S96" s="265"/>
      <c r="T96" s="273"/>
      <c r="U96" s="263">
        <f t="shared" si="5"/>
        <v>0</v>
      </c>
      <c r="V96" s="391">
        <v>38000</v>
      </c>
      <c r="W96" s="265">
        <f t="shared" si="6"/>
        <v>38000</v>
      </c>
      <c r="X96" s="345" t="s">
        <v>437</v>
      </c>
      <c r="Y96" s="357">
        <v>2020</v>
      </c>
      <c r="Z96" s="271" t="s">
        <v>70</v>
      </c>
      <c r="AA96" s="268"/>
      <c r="AB96" s="268"/>
    </row>
    <row r="97" spans="1:28" s="269" customFormat="1" ht="63.75">
      <c r="A97" s="270" t="s">
        <v>438</v>
      </c>
      <c r="B97" s="274" t="s">
        <v>439</v>
      </c>
      <c r="C97" s="271" t="s">
        <v>183</v>
      </c>
      <c r="D97" s="271" t="s">
        <v>38</v>
      </c>
      <c r="E97" s="272" t="s">
        <v>173</v>
      </c>
      <c r="F97" s="265"/>
      <c r="G97" s="265"/>
      <c r="H97" s="265"/>
      <c r="I97" s="273"/>
      <c r="J97" s="265"/>
      <c r="K97" s="265"/>
      <c r="L97" s="273"/>
      <c r="M97" s="263">
        <f t="shared" si="4"/>
        <v>0</v>
      </c>
      <c r="N97" s="265"/>
      <c r="O97" s="265"/>
      <c r="P97" s="265"/>
      <c r="Q97" s="273"/>
      <c r="R97" s="265"/>
      <c r="S97" s="265"/>
      <c r="T97" s="273"/>
      <c r="U97" s="263">
        <f t="shared" si="5"/>
        <v>0</v>
      </c>
      <c r="V97" s="396">
        <v>20000</v>
      </c>
      <c r="W97" s="265">
        <f t="shared" si="6"/>
        <v>20000</v>
      </c>
      <c r="X97" s="345" t="s">
        <v>440</v>
      </c>
      <c r="Y97" s="357">
        <v>2020</v>
      </c>
      <c r="Z97" s="271" t="s">
        <v>70</v>
      </c>
      <c r="AA97" s="268"/>
      <c r="AB97" s="268"/>
    </row>
    <row r="98" spans="1:28" s="269" customFormat="1" ht="63.75">
      <c r="A98" s="270" t="s">
        <v>441</v>
      </c>
      <c r="B98" s="274" t="s">
        <v>442</v>
      </c>
      <c r="C98" s="271" t="s">
        <v>183</v>
      </c>
      <c r="D98" s="271" t="s">
        <v>38</v>
      </c>
      <c r="E98" s="272" t="s">
        <v>173</v>
      </c>
      <c r="F98" s="265"/>
      <c r="G98" s="265"/>
      <c r="H98" s="265"/>
      <c r="I98" s="273"/>
      <c r="J98" s="265"/>
      <c r="K98" s="265"/>
      <c r="L98" s="273"/>
      <c r="M98" s="263">
        <f t="shared" si="4"/>
        <v>0</v>
      </c>
      <c r="N98" s="265"/>
      <c r="O98" s="265"/>
      <c r="P98" s="265"/>
      <c r="Q98" s="273"/>
      <c r="R98" s="265"/>
      <c r="S98" s="265"/>
      <c r="T98" s="273"/>
      <c r="U98" s="263">
        <f t="shared" si="5"/>
        <v>0</v>
      </c>
      <c r="V98" s="396">
        <v>6000</v>
      </c>
      <c r="W98" s="265">
        <f t="shared" si="6"/>
        <v>6000</v>
      </c>
      <c r="X98" s="345" t="s">
        <v>443</v>
      </c>
      <c r="Y98" s="357">
        <v>2020</v>
      </c>
      <c r="Z98" s="271" t="s">
        <v>70</v>
      </c>
      <c r="AA98" s="268"/>
      <c r="AB98" s="268"/>
    </row>
    <row r="99" spans="1:28" s="269" customFormat="1" ht="63.75">
      <c r="A99" s="270" t="s">
        <v>444</v>
      </c>
      <c r="B99" s="274" t="s">
        <v>445</v>
      </c>
      <c r="C99" s="271" t="s">
        <v>183</v>
      </c>
      <c r="D99" s="271" t="s">
        <v>38</v>
      </c>
      <c r="E99" s="272" t="s">
        <v>173</v>
      </c>
      <c r="F99" s="265"/>
      <c r="G99" s="265"/>
      <c r="H99" s="265"/>
      <c r="I99" s="273"/>
      <c r="J99" s="265"/>
      <c r="K99" s="265"/>
      <c r="L99" s="273"/>
      <c r="M99" s="263">
        <f t="shared" si="4"/>
        <v>0</v>
      </c>
      <c r="N99" s="265"/>
      <c r="O99" s="265"/>
      <c r="P99" s="265"/>
      <c r="Q99" s="273"/>
      <c r="R99" s="265"/>
      <c r="S99" s="265"/>
      <c r="T99" s="273"/>
      <c r="U99" s="263">
        <f t="shared" si="5"/>
        <v>0</v>
      </c>
      <c r="V99" s="390">
        <v>20000</v>
      </c>
      <c r="W99" s="265">
        <f t="shared" si="6"/>
        <v>20000</v>
      </c>
      <c r="X99" s="345" t="s">
        <v>446</v>
      </c>
      <c r="Y99" s="357">
        <v>2020</v>
      </c>
      <c r="Z99" s="271" t="s">
        <v>70</v>
      </c>
      <c r="AA99" s="268"/>
      <c r="AB99" s="268"/>
    </row>
    <row r="100" spans="1:28" s="269" customFormat="1" ht="63.75">
      <c r="A100" s="270" t="s">
        <v>447</v>
      </c>
      <c r="B100" s="312" t="s">
        <v>448</v>
      </c>
      <c r="C100" s="271" t="s">
        <v>183</v>
      </c>
      <c r="D100" s="271" t="s">
        <v>38</v>
      </c>
      <c r="E100" s="318" t="s">
        <v>412</v>
      </c>
      <c r="F100" s="265"/>
      <c r="G100" s="265"/>
      <c r="H100" s="265"/>
      <c r="I100" s="273"/>
      <c r="J100" s="265"/>
      <c r="K100" s="265"/>
      <c r="L100" s="273"/>
      <c r="M100" s="263">
        <f t="shared" si="4"/>
        <v>0</v>
      </c>
      <c r="N100" s="265"/>
      <c r="O100" s="265"/>
      <c r="P100" s="265"/>
      <c r="Q100" s="273"/>
      <c r="R100" s="265"/>
      <c r="S100" s="265"/>
      <c r="T100" s="273"/>
      <c r="U100" s="263">
        <f t="shared" si="5"/>
        <v>0</v>
      </c>
      <c r="V100" s="391">
        <v>2000</v>
      </c>
      <c r="W100" s="265">
        <f t="shared" si="6"/>
        <v>2000</v>
      </c>
      <c r="X100" s="319" t="s">
        <v>449</v>
      </c>
      <c r="Y100" s="292" t="s">
        <v>450</v>
      </c>
      <c r="Z100" s="275" t="s">
        <v>350</v>
      </c>
      <c r="AA100" s="268"/>
      <c r="AB100" s="268"/>
    </row>
    <row r="101" spans="1:28" s="269" customFormat="1" ht="102">
      <c r="A101" s="270" t="s">
        <v>451</v>
      </c>
      <c r="B101" s="315" t="s">
        <v>452</v>
      </c>
      <c r="C101" s="271" t="s">
        <v>183</v>
      </c>
      <c r="D101" s="271" t="s">
        <v>38</v>
      </c>
      <c r="E101" s="272" t="s">
        <v>173</v>
      </c>
      <c r="F101" s="265"/>
      <c r="G101" s="265"/>
      <c r="H101" s="265"/>
      <c r="I101" s="273"/>
      <c r="J101" s="265"/>
      <c r="K101" s="265"/>
      <c r="L101" s="273"/>
      <c r="M101" s="263">
        <f t="shared" si="4"/>
        <v>0</v>
      </c>
      <c r="N101" s="265"/>
      <c r="O101" s="265"/>
      <c r="P101" s="265"/>
      <c r="Q101" s="273"/>
      <c r="R101" s="265"/>
      <c r="S101" s="265"/>
      <c r="T101" s="273"/>
      <c r="U101" s="263">
        <f t="shared" si="5"/>
        <v>0</v>
      </c>
      <c r="V101" s="290">
        <v>20000</v>
      </c>
      <c r="W101" s="265">
        <f t="shared" si="6"/>
        <v>20000</v>
      </c>
      <c r="X101" s="291" t="s">
        <v>453</v>
      </c>
      <c r="Y101" s="292" t="s">
        <v>64</v>
      </c>
      <c r="Z101" s="275" t="s">
        <v>350</v>
      </c>
      <c r="AA101" s="268"/>
      <c r="AB101" s="268"/>
    </row>
    <row r="102" spans="1:28" s="269" customFormat="1" ht="51">
      <c r="A102" s="270" t="s">
        <v>454</v>
      </c>
      <c r="B102" s="315" t="s">
        <v>455</v>
      </c>
      <c r="C102" s="271" t="s">
        <v>298</v>
      </c>
      <c r="D102" s="271" t="s">
        <v>38</v>
      </c>
      <c r="E102" s="294" t="s">
        <v>456</v>
      </c>
      <c r="F102" s="265"/>
      <c r="G102" s="265"/>
      <c r="H102" s="265"/>
      <c r="I102" s="273"/>
      <c r="J102" s="265"/>
      <c r="K102" s="265"/>
      <c r="L102" s="273"/>
      <c r="M102" s="263">
        <f t="shared" si="4"/>
        <v>0</v>
      </c>
      <c r="N102" s="396">
        <v>4000</v>
      </c>
      <c r="O102" s="265"/>
      <c r="P102" s="265"/>
      <c r="Q102" s="273"/>
      <c r="R102" s="265"/>
      <c r="S102" s="265"/>
      <c r="T102" s="273"/>
      <c r="U102" s="263">
        <f t="shared" si="5"/>
        <v>4000</v>
      </c>
      <c r="V102" s="290"/>
      <c r="W102" s="265">
        <f t="shared" si="6"/>
        <v>4000</v>
      </c>
      <c r="X102" s="291" t="s">
        <v>457</v>
      </c>
      <c r="Y102" s="283" t="s">
        <v>450</v>
      </c>
      <c r="Z102" s="275" t="s">
        <v>350</v>
      </c>
      <c r="AA102" s="268"/>
      <c r="AB102" s="268"/>
    </row>
    <row r="103" spans="1:28" s="269" customFormat="1" ht="51" customHeight="1">
      <c r="A103" s="270" t="s">
        <v>458</v>
      </c>
      <c r="B103" s="274" t="s">
        <v>459</v>
      </c>
      <c r="C103" s="271" t="s">
        <v>286</v>
      </c>
      <c r="D103" s="271" t="s">
        <v>38</v>
      </c>
      <c r="E103" s="288" t="s">
        <v>299</v>
      </c>
      <c r="F103" s="265"/>
      <c r="G103" s="265"/>
      <c r="H103" s="265"/>
      <c r="I103" s="273"/>
      <c r="J103" s="265"/>
      <c r="K103" s="265"/>
      <c r="L103" s="273"/>
      <c r="M103" s="263">
        <f t="shared" si="4"/>
        <v>0</v>
      </c>
      <c r="N103" s="391">
        <v>12000</v>
      </c>
      <c r="O103" s="265"/>
      <c r="P103" s="265"/>
      <c r="Q103" s="273"/>
      <c r="R103" s="265"/>
      <c r="S103" s="265"/>
      <c r="T103" s="273"/>
      <c r="U103" s="263">
        <f t="shared" si="5"/>
        <v>12000</v>
      </c>
      <c r="V103" s="273"/>
      <c r="W103" s="265">
        <f t="shared" si="6"/>
        <v>12000</v>
      </c>
      <c r="X103" s="319" t="s">
        <v>460</v>
      </c>
      <c r="Y103" s="357">
        <v>2019</v>
      </c>
      <c r="Z103" s="317" t="s">
        <v>350</v>
      </c>
      <c r="AA103" s="268"/>
      <c r="AB103" s="268"/>
    </row>
    <row r="104" spans="1:28" s="269" customFormat="1" ht="51">
      <c r="A104" s="270" t="s">
        <v>461</v>
      </c>
      <c r="B104" s="312" t="s">
        <v>462</v>
      </c>
      <c r="C104" s="271" t="s">
        <v>327</v>
      </c>
      <c r="D104" s="271" t="s">
        <v>463</v>
      </c>
      <c r="E104" s="288" t="s">
        <v>128</v>
      </c>
      <c r="F104" s="265">
        <v>6400</v>
      </c>
      <c r="G104" s="265"/>
      <c r="H104" s="265"/>
      <c r="I104" s="273"/>
      <c r="J104" s="265"/>
      <c r="K104" s="265"/>
      <c r="L104" s="273"/>
      <c r="M104" s="263">
        <f t="shared" si="4"/>
        <v>6400</v>
      </c>
      <c r="N104" s="265"/>
      <c r="O104" s="265"/>
      <c r="P104" s="265"/>
      <c r="Q104" s="273"/>
      <c r="R104" s="265"/>
      <c r="S104" s="265"/>
      <c r="T104" s="273"/>
      <c r="U104" s="263">
        <f t="shared" si="5"/>
        <v>0</v>
      </c>
      <c r="V104" s="265"/>
      <c r="W104" s="265">
        <f t="shared" si="6"/>
        <v>6400</v>
      </c>
      <c r="X104" s="319" t="s">
        <v>464</v>
      </c>
      <c r="Y104" s="292" t="s">
        <v>321</v>
      </c>
      <c r="Z104" s="275" t="s">
        <v>350</v>
      </c>
      <c r="AA104" s="268" t="s">
        <v>1870</v>
      </c>
      <c r="AB104" s="255" t="s">
        <v>1890</v>
      </c>
    </row>
    <row r="105" spans="1:28" s="269" customFormat="1" ht="51" customHeight="1">
      <c r="A105" s="270" t="s">
        <v>465</v>
      </c>
      <c r="B105" s="312" t="s">
        <v>466</v>
      </c>
      <c r="C105" s="271" t="s">
        <v>327</v>
      </c>
      <c r="D105" s="271" t="s">
        <v>463</v>
      </c>
      <c r="E105" s="294" t="s">
        <v>344</v>
      </c>
      <c r="F105" s="265"/>
      <c r="G105" s="265"/>
      <c r="H105" s="265"/>
      <c r="I105" s="273"/>
      <c r="J105" s="265"/>
      <c r="K105" s="265"/>
      <c r="L105" s="273"/>
      <c r="M105" s="263">
        <f t="shared" si="4"/>
        <v>0</v>
      </c>
      <c r="N105" s="397">
        <v>9300</v>
      </c>
      <c r="O105" s="265"/>
      <c r="P105" s="265"/>
      <c r="Q105" s="273"/>
      <c r="R105" s="265"/>
      <c r="S105" s="265"/>
      <c r="T105" s="273"/>
      <c r="U105" s="263">
        <f t="shared" si="5"/>
        <v>9300</v>
      </c>
      <c r="V105" s="398"/>
      <c r="W105" s="265">
        <f t="shared" si="6"/>
        <v>9300</v>
      </c>
      <c r="X105" s="291" t="s">
        <v>464</v>
      </c>
      <c r="Y105" s="357">
        <v>2019</v>
      </c>
      <c r="Z105" s="275" t="s">
        <v>350</v>
      </c>
      <c r="AA105" s="268"/>
      <c r="AB105" s="268"/>
    </row>
    <row r="106" spans="1:28" s="269" customFormat="1" ht="76.5">
      <c r="A106" s="270" t="s">
        <v>467</v>
      </c>
      <c r="B106" s="312" t="s">
        <v>468</v>
      </c>
      <c r="C106" s="271" t="s">
        <v>327</v>
      </c>
      <c r="D106" s="271" t="s">
        <v>463</v>
      </c>
      <c r="E106" s="294" t="s">
        <v>344</v>
      </c>
      <c r="F106" s="265"/>
      <c r="G106" s="265"/>
      <c r="H106" s="265"/>
      <c r="I106" s="273"/>
      <c r="J106" s="265"/>
      <c r="K106" s="265"/>
      <c r="L106" s="273"/>
      <c r="M106" s="263">
        <f t="shared" si="4"/>
        <v>0</v>
      </c>
      <c r="N106" s="399">
        <v>10000</v>
      </c>
      <c r="O106" s="265"/>
      <c r="P106" s="265"/>
      <c r="Q106" s="273"/>
      <c r="R106" s="265"/>
      <c r="S106" s="265"/>
      <c r="T106" s="273"/>
      <c r="U106" s="263">
        <f t="shared" si="5"/>
        <v>10000</v>
      </c>
      <c r="V106" s="399"/>
      <c r="W106" s="265">
        <f t="shared" si="6"/>
        <v>10000</v>
      </c>
      <c r="X106" s="291" t="s">
        <v>469</v>
      </c>
      <c r="Y106" s="292" t="s">
        <v>450</v>
      </c>
      <c r="Z106" s="275" t="s">
        <v>350</v>
      </c>
      <c r="AA106" s="268"/>
      <c r="AB106" s="268"/>
    </row>
    <row r="107" spans="1:28" s="269" customFormat="1" ht="51" customHeight="1">
      <c r="A107" s="270" t="s">
        <v>470</v>
      </c>
      <c r="B107" s="312" t="s">
        <v>471</v>
      </c>
      <c r="C107" s="271" t="s">
        <v>327</v>
      </c>
      <c r="D107" s="271" t="s">
        <v>463</v>
      </c>
      <c r="E107" s="294" t="s">
        <v>344</v>
      </c>
      <c r="F107" s="265"/>
      <c r="G107" s="265"/>
      <c r="H107" s="265"/>
      <c r="I107" s="273"/>
      <c r="J107" s="265"/>
      <c r="K107" s="265"/>
      <c r="L107" s="273"/>
      <c r="M107" s="263">
        <f t="shared" si="4"/>
        <v>0</v>
      </c>
      <c r="N107" s="265"/>
      <c r="O107" s="265"/>
      <c r="P107" s="265"/>
      <c r="Q107" s="273"/>
      <c r="R107" s="265"/>
      <c r="S107" s="265"/>
      <c r="T107" s="273"/>
      <c r="U107" s="263">
        <f t="shared" si="5"/>
        <v>0</v>
      </c>
      <c r="V107" s="277">
        <v>18000</v>
      </c>
      <c r="W107" s="265">
        <f t="shared" si="6"/>
        <v>18000</v>
      </c>
      <c r="X107" s="319" t="s">
        <v>464</v>
      </c>
      <c r="Y107" s="314" t="s">
        <v>472</v>
      </c>
      <c r="Z107" s="317" t="s">
        <v>350</v>
      </c>
      <c r="AA107" s="268"/>
      <c r="AB107" s="268"/>
    </row>
    <row r="108" spans="1:28" s="269" customFormat="1" ht="63.75">
      <c r="A108" s="270" t="s">
        <v>473</v>
      </c>
      <c r="B108" s="274" t="s">
        <v>474</v>
      </c>
      <c r="C108" s="271" t="s">
        <v>475</v>
      </c>
      <c r="D108" s="271" t="s">
        <v>463</v>
      </c>
      <c r="E108" s="318" t="s">
        <v>173</v>
      </c>
      <c r="F108" s="265">
        <v>3000</v>
      </c>
      <c r="G108" s="265"/>
      <c r="H108" s="265"/>
      <c r="I108" s="273"/>
      <c r="J108" s="265"/>
      <c r="K108" s="265"/>
      <c r="L108" s="273"/>
      <c r="M108" s="263">
        <f t="shared" si="4"/>
        <v>3000</v>
      </c>
      <c r="N108" s="265"/>
      <c r="O108" s="265"/>
      <c r="P108" s="265"/>
      <c r="Q108" s="273"/>
      <c r="R108" s="265"/>
      <c r="S108" s="265"/>
      <c r="T108" s="273"/>
      <c r="U108" s="263">
        <f>N108+P108+R108+S108</f>
        <v>0</v>
      </c>
      <c r="V108" s="277">
        <v>3500</v>
      </c>
      <c r="W108" s="265">
        <f t="shared" si="6"/>
        <v>6500</v>
      </c>
      <c r="X108" s="274" t="s">
        <v>476</v>
      </c>
      <c r="Y108" s="266" t="s">
        <v>180</v>
      </c>
      <c r="Z108" s="317" t="s">
        <v>46</v>
      </c>
      <c r="AA108" s="268" t="s">
        <v>1860</v>
      </c>
      <c r="AB108" s="255" t="s">
        <v>2073</v>
      </c>
    </row>
    <row r="109" spans="1:28" s="269" customFormat="1" ht="63.75">
      <c r="A109" s="270" t="s">
        <v>477</v>
      </c>
      <c r="B109" s="315" t="s">
        <v>478</v>
      </c>
      <c r="C109" s="271" t="s">
        <v>475</v>
      </c>
      <c r="D109" s="271" t="s">
        <v>463</v>
      </c>
      <c r="E109" s="318" t="s">
        <v>173</v>
      </c>
      <c r="F109" s="265"/>
      <c r="G109" s="265"/>
      <c r="H109" s="265"/>
      <c r="I109" s="273"/>
      <c r="J109" s="265"/>
      <c r="K109" s="265"/>
      <c r="L109" s="273"/>
      <c r="M109" s="263">
        <f t="shared" si="4"/>
        <v>0</v>
      </c>
      <c r="N109" s="265">
        <v>11000</v>
      </c>
      <c r="O109" s="265"/>
      <c r="P109" s="265"/>
      <c r="Q109" s="273"/>
      <c r="R109" s="265"/>
      <c r="S109" s="265"/>
      <c r="T109" s="273"/>
      <c r="U109" s="263">
        <f t="shared" si="5"/>
        <v>11000</v>
      </c>
      <c r="V109" s="277"/>
      <c r="W109" s="265">
        <f t="shared" si="6"/>
        <v>11000</v>
      </c>
      <c r="X109" s="315" t="s">
        <v>479</v>
      </c>
      <c r="Y109" s="357">
        <v>2019</v>
      </c>
      <c r="Z109" s="317" t="s">
        <v>46</v>
      </c>
      <c r="AA109" s="268"/>
      <c r="AB109" s="268"/>
    </row>
    <row r="110" spans="1:28" s="269" customFormat="1" ht="51" customHeight="1">
      <c r="A110" s="270" t="s">
        <v>480</v>
      </c>
      <c r="B110" s="315" t="s">
        <v>481</v>
      </c>
      <c r="C110" s="271" t="s">
        <v>308</v>
      </c>
      <c r="D110" s="271" t="s">
        <v>463</v>
      </c>
      <c r="E110" s="288" t="s">
        <v>299</v>
      </c>
      <c r="F110" s="265">
        <v>2000</v>
      </c>
      <c r="G110" s="265"/>
      <c r="H110" s="265"/>
      <c r="I110" s="273"/>
      <c r="J110" s="265"/>
      <c r="K110" s="265"/>
      <c r="L110" s="273"/>
      <c r="M110" s="263">
        <f t="shared" si="4"/>
        <v>2000</v>
      </c>
      <c r="N110" s="265"/>
      <c r="O110" s="265"/>
      <c r="P110" s="265"/>
      <c r="Q110" s="273"/>
      <c r="R110" s="265"/>
      <c r="S110" s="265"/>
      <c r="T110" s="273"/>
      <c r="U110" s="263">
        <f t="shared" si="5"/>
        <v>0</v>
      </c>
      <c r="V110" s="277"/>
      <c r="W110" s="265">
        <f t="shared" si="6"/>
        <v>2000</v>
      </c>
      <c r="X110" s="315" t="s">
        <v>482</v>
      </c>
      <c r="Y110" s="266" t="s">
        <v>195</v>
      </c>
      <c r="Z110" s="317" t="s">
        <v>46</v>
      </c>
      <c r="AA110" s="268" t="s">
        <v>1870</v>
      </c>
      <c r="AB110" s="255" t="s">
        <v>2074</v>
      </c>
    </row>
    <row r="111" spans="1:28" s="269" customFormat="1" ht="51">
      <c r="A111" s="270" t="s">
        <v>483</v>
      </c>
      <c r="B111" s="274" t="s">
        <v>484</v>
      </c>
      <c r="C111" s="271" t="s">
        <v>255</v>
      </c>
      <c r="D111" s="271" t="s">
        <v>463</v>
      </c>
      <c r="E111" s="318" t="s">
        <v>173</v>
      </c>
      <c r="F111" s="265"/>
      <c r="G111" s="265"/>
      <c r="H111" s="265"/>
      <c r="I111" s="273"/>
      <c r="J111" s="265"/>
      <c r="K111" s="265"/>
      <c r="L111" s="273"/>
      <c r="M111" s="263">
        <f t="shared" si="4"/>
        <v>0</v>
      </c>
      <c r="N111" s="265"/>
      <c r="O111" s="265"/>
      <c r="P111" s="265"/>
      <c r="Q111" s="273"/>
      <c r="R111" s="265"/>
      <c r="S111" s="265"/>
      <c r="T111" s="273"/>
      <c r="U111" s="263">
        <f t="shared" si="5"/>
        <v>0</v>
      </c>
      <c r="V111" s="277">
        <v>35000</v>
      </c>
      <c r="W111" s="265">
        <f t="shared" si="6"/>
        <v>35000</v>
      </c>
      <c r="X111" s="315" t="s">
        <v>485</v>
      </c>
      <c r="Y111" s="266" t="s">
        <v>226</v>
      </c>
      <c r="Z111" s="317" t="s">
        <v>46</v>
      </c>
      <c r="AA111" s="268"/>
      <c r="AB111" s="268"/>
    </row>
    <row r="112" spans="1:28" s="269" customFormat="1" ht="51">
      <c r="A112" s="270" t="s">
        <v>486</v>
      </c>
      <c r="B112" s="274" t="s">
        <v>487</v>
      </c>
      <c r="C112" s="271" t="s">
        <v>298</v>
      </c>
      <c r="D112" s="271" t="s">
        <v>28</v>
      </c>
      <c r="E112" s="288" t="s">
        <v>456</v>
      </c>
      <c r="F112" s="265"/>
      <c r="G112" s="265"/>
      <c r="H112" s="265"/>
      <c r="I112" s="273"/>
      <c r="J112" s="265"/>
      <c r="K112" s="265"/>
      <c r="L112" s="273"/>
      <c r="M112" s="263">
        <f t="shared" si="4"/>
        <v>0</v>
      </c>
      <c r="N112" s="265">
        <v>20000</v>
      </c>
      <c r="O112" s="265"/>
      <c r="P112" s="265"/>
      <c r="Q112" s="273"/>
      <c r="R112" s="265"/>
      <c r="S112" s="265"/>
      <c r="T112" s="273"/>
      <c r="U112" s="263">
        <f t="shared" si="5"/>
        <v>20000</v>
      </c>
      <c r="V112" s="273">
        <v>170000</v>
      </c>
      <c r="W112" s="265">
        <f t="shared" si="6"/>
        <v>190000</v>
      </c>
      <c r="X112" s="319" t="s">
        <v>488</v>
      </c>
      <c r="Y112" s="266" t="s">
        <v>57</v>
      </c>
      <c r="Z112" s="307" t="s">
        <v>489</v>
      </c>
      <c r="AA112" s="268"/>
      <c r="AB112" s="268"/>
    </row>
    <row r="113" spans="1:28" s="269" customFormat="1" ht="76.5">
      <c r="A113" s="270" t="s">
        <v>490</v>
      </c>
      <c r="B113" s="336" t="s">
        <v>491</v>
      </c>
      <c r="C113" s="271" t="s">
        <v>283</v>
      </c>
      <c r="D113" s="275" t="s">
        <v>38</v>
      </c>
      <c r="E113" s="294" t="s">
        <v>314</v>
      </c>
      <c r="F113" s="265"/>
      <c r="G113" s="265"/>
      <c r="H113" s="265"/>
      <c r="I113" s="273"/>
      <c r="J113" s="265"/>
      <c r="K113" s="265"/>
      <c r="L113" s="273"/>
      <c r="M113" s="263">
        <f t="shared" si="4"/>
        <v>0</v>
      </c>
      <c r="N113" s="265"/>
      <c r="O113" s="265"/>
      <c r="P113" s="265"/>
      <c r="Q113" s="273"/>
      <c r="R113" s="265"/>
      <c r="S113" s="265"/>
      <c r="T113" s="273"/>
      <c r="U113" s="263">
        <f t="shared" si="5"/>
        <v>0</v>
      </c>
      <c r="V113" s="290">
        <v>1000000</v>
      </c>
      <c r="W113" s="265">
        <f t="shared" si="6"/>
        <v>1000000</v>
      </c>
      <c r="X113" s="291" t="s">
        <v>492</v>
      </c>
      <c r="Y113" s="266" t="s">
        <v>57</v>
      </c>
      <c r="Z113" s="307" t="s">
        <v>493</v>
      </c>
      <c r="AA113" s="268" t="s">
        <v>1860</v>
      </c>
      <c r="AB113" s="255" t="s">
        <v>1891</v>
      </c>
    </row>
    <row r="114" spans="1:28" s="269" customFormat="1" ht="51" customHeight="1">
      <c r="A114" s="270" t="s">
        <v>494</v>
      </c>
      <c r="B114" s="312" t="s">
        <v>495</v>
      </c>
      <c r="C114" s="271" t="s">
        <v>286</v>
      </c>
      <c r="D114" s="275" t="s">
        <v>38</v>
      </c>
      <c r="E114" s="294" t="s">
        <v>299</v>
      </c>
      <c r="F114" s="265"/>
      <c r="G114" s="265"/>
      <c r="H114" s="265"/>
      <c r="I114" s="273"/>
      <c r="J114" s="265"/>
      <c r="K114" s="265"/>
      <c r="L114" s="273"/>
      <c r="M114" s="263">
        <f t="shared" si="4"/>
        <v>0</v>
      </c>
      <c r="N114" s="396">
        <v>9000</v>
      </c>
      <c r="O114" s="265"/>
      <c r="P114" s="265"/>
      <c r="Q114" s="273"/>
      <c r="R114" s="265"/>
      <c r="S114" s="265"/>
      <c r="T114" s="273"/>
      <c r="U114" s="263">
        <f t="shared" si="5"/>
        <v>9000</v>
      </c>
      <c r="V114" s="290"/>
      <c r="W114" s="265">
        <f t="shared" si="6"/>
        <v>9000</v>
      </c>
      <c r="X114" s="291" t="s">
        <v>496</v>
      </c>
      <c r="Y114" s="357">
        <v>2019</v>
      </c>
      <c r="Z114" s="307" t="s">
        <v>489</v>
      </c>
      <c r="AA114" s="268"/>
      <c r="AB114" s="268"/>
    </row>
    <row r="115" spans="1:28" s="269" customFormat="1" ht="51" customHeight="1">
      <c r="A115" s="270" t="s">
        <v>497</v>
      </c>
      <c r="B115" s="312" t="s">
        <v>498</v>
      </c>
      <c r="C115" s="271" t="s">
        <v>183</v>
      </c>
      <c r="D115" s="271" t="s">
        <v>0</v>
      </c>
      <c r="E115" s="288" t="s">
        <v>412</v>
      </c>
      <c r="F115" s="265"/>
      <c r="G115" s="265"/>
      <c r="H115" s="265"/>
      <c r="I115" s="273"/>
      <c r="J115" s="265"/>
      <c r="K115" s="265"/>
      <c r="L115" s="273"/>
      <c r="M115" s="263">
        <f t="shared" si="4"/>
        <v>0</v>
      </c>
      <c r="N115" s="391"/>
      <c r="O115" s="265"/>
      <c r="P115" s="265"/>
      <c r="Q115" s="273"/>
      <c r="R115" s="265"/>
      <c r="S115" s="265"/>
      <c r="T115" s="273"/>
      <c r="U115" s="263">
        <f t="shared" si="5"/>
        <v>0</v>
      </c>
      <c r="V115" s="273">
        <v>8000</v>
      </c>
      <c r="W115" s="265">
        <f t="shared" si="6"/>
        <v>8000</v>
      </c>
      <c r="X115" s="312" t="s">
        <v>499</v>
      </c>
      <c r="Y115" s="266" t="s">
        <v>226</v>
      </c>
      <c r="Z115" s="307" t="s">
        <v>489</v>
      </c>
      <c r="AA115" s="268"/>
      <c r="AB115" s="268"/>
    </row>
    <row r="116" spans="1:28" s="269" customFormat="1" ht="51" customHeight="1">
      <c r="A116" s="270" t="s">
        <v>500</v>
      </c>
      <c r="B116" s="312" t="s">
        <v>501</v>
      </c>
      <c r="C116" s="271" t="s">
        <v>286</v>
      </c>
      <c r="D116" s="275" t="s">
        <v>0</v>
      </c>
      <c r="E116" s="294" t="s">
        <v>299</v>
      </c>
      <c r="F116" s="265"/>
      <c r="G116" s="265"/>
      <c r="H116" s="265"/>
      <c r="I116" s="273"/>
      <c r="J116" s="265"/>
      <c r="K116" s="265"/>
      <c r="L116" s="273"/>
      <c r="M116" s="263">
        <f t="shared" si="4"/>
        <v>0</v>
      </c>
      <c r="N116" s="396">
        <v>5000</v>
      </c>
      <c r="O116" s="265"/>
      <c r="P116" s="265"/>
      <c r="Q116" s="273"/>
      <c r="R116" s="265"/>
      <c r="S116" s="265"/>
      <c r="T116" s="273"/>
      <c r="U116" s="263">
        <f t="shared" si="5"/>
        <v>5000</v>
      </c>
      <c r="V116" s="290"/>
      <c r="W116" s="265">
        <f t="shared" si="6"/>
        <v>5000</v>
      </c>
      <c r="X116" s="291" t="s">
        <v>502</v>
      </c>
      <c r="Y116" s="357">
        <v>2019</v>
      </c>
      <c r="Z116" s="307" t="s">
        <v>489</v>
      </c>
      <c r="AA116" s="268"/>
      <c r="AB116" s="268"/>
    </row>
    <row r="117" spans="1:28" s="269" customFormat="1" ht="63.75">
      <c r="A117" s="270" t="s">
        <v>503</v>
      </c>
      <c r="B117" s="312" t="s">
        <v>504</v>
      </c>
      <c r="C117" s="271" t="s">
        <v>172</v>
      </c>
      <c r="D117" s="271" t="s">
        <v>0</v>
      </c>
      <c r="E117" s="288" t="s">
        <v>505</v>
      </c>
      <c r="F117" s="265"/>
      <c r="G117" s="265"/>
      <c r="H117" s="265"/>
      <c r="I117" s="273"/>
      <c r="J117" s="265"/>
      <c r="K117" s="265"/>
      <c r="L117" s="273"/>
      <c r="M117" s="263">
        <f t="shared" si="4"/>
        <v>0</v>
      </c>
      <c r="N117" s="391"/>
      <c r="O117" s="265"/>
      <c r="P117" s="265"/>
      <c r="Q117" s="273"/>
      <c r="R117" s="265"/>
      <c r="S117" s="265"/>
      <c r="T117" s="273"/>
      <c r="U117" s="263">
        <f t="shared" si="5"/>
        <v>0</v>
      </c>
      <c r="V117" s="273">
        <v>70000</v>
      </c>
      <c r="W117" s="265">
        <f t="shared" si="6"/>
        <v>70000</v>
      </c>
      <c r="X117" s="312" t="s">
        <v>506</v>
      </c>
      <c r="Y117" s="266" t="s">
        <v>226</v>
      </c>
      <c r="Z117" s="317" t="s">
        <v>507</v>
      </c>
      <c r="AA117" s="268"/>
      <c r="AB117" s="268"/>
    </row>
    <row r="118" spans="1:28" s="269" customFormat="1" ht="51" customHeight="1">
      <c r="A118" s="270" t="s">
        <v>508</v>
      </c>
      <c r="B118" s="312" t="s">
        <v>509</v>
      </c>
      <c r="C118" s="271" t="s">
        <v>183</v>
      </c>
      <c r="D118" s="271" t="s">
        <v>38</v>
      </c>
      <c r="E118" s="288" t="s">
        <v>412</v>
      </c>
      <c r="F118" s="265"/>
      <c r="G118" s="265"/>
      <c r="H118" s="265"/>
      <c r="I118" s="273"/>
      <c r="J118" s="265"/>
      <c r="K118" s="265"/>
      <c r="L118" s="273"/>
      <c r="M118" s="263">
        <f t="shared" si="4"/>
        <v>0</v>
      </c>
      <c r="N118" s="277">
        <v>9296</v>
      </c>
      <c r="O118" s="265"/>
      <c r="P118" s="265"/>
      <c r="Q118" s="273"/>
      <c r="R118" s="265"/>
      <c r="S118" s="265"/>
      <c r="T118" s="273"/>
      <c r="U118" s="263">
        <f t="shared" si="5"/>
        <v>9296</v>
      </c>
      <c r="V118" s="277"/>
      <c r="W118" s="265">
        <f t="shared" ref="W118:W149" si="7">V118+U118+M118</f>
        <v>9296</v>
      </c>
      <c r="X118" s="315" t="s">
        <v>510</v>
      </c>
      <c r="Y118" s="357">
        <v>2019</v>
      </c>
      <c r="Z118" s="317" t="s">
        <v>507</v>
      </c>
      <c r="AA118" s="268"/>
      <c r="AB118" s="268"/>
    </row>
    <row r="119" spans="1:28" s="269" customFormat="1" ht="129" customHeight="1">
      <c r="A119" s="270" t="s">
        <v>511</v>
      </c>
      <c r="B119" s="274" t="s">
        <v>512</v>
      </c>
      <c r="C119" s="271" t="s">
        <v>513</v>
      </c>
      <c r="D119" s="271" t="s">
        <v>28</v>
      </c>
      <c r="E119" s="288" t="s">
        <v>128</v>
      </c>
      <c r="F119" s="265">
        <v>90000</v>
      </c>
      <c r="G119" s="265"/>
      <c r="H119" s="265"/>
      <c r="I119" s="273"/>
      <c r="J119" s="265"/>
      <c r="K119" s="265">
        <v>90000</v>
      </c>
      <c r="L119" s="286" t="s">
        <v>514</v>
      </c>
      <c r="M119" s="263">
        <f t="shared" si="4"/>
        <v>180000</v>
      </c>
      <c r="N119" s="265"/>
      <c r="O119" s="265"/>
      <c r="P119" s="265"/>
      <c r="Q119" s="273"/>
      <c r="R119" s="265"/>
      <c r="S119" s="265"/>
      <c r="T119" s="286" t="s">
        <v>514</v>
      </c>
      <c r="U119" s="263">
        <f t="shared" si="5"/>
        <v>0</v>
      </c>
      <c r="V119" s="277">
        <v>180000</v>
      </c>
      <c r="W119" s="265">
        <f t="shared" si="7"/>
        <v>360000</v>
      </c>
      <c r="X119" s="320" t="s">
        <v>515</v>
      </c>
      <c r="Y119" s="292" t="s">
        <v>74</v>
      </c>
      <c r="Z119" s="275" t="s">
        <v>516</v>
      </c>
      <c r="AA119" s="268" t="s">
        <v>175</v>
      </c>
      <c r="AB119" s="266" t="s">
        <v>2084</v>
      </c>
    </row>
    <row r="120" spans="1:28" s="269" customFormat="1" ht="80.099999999999994" customHeight="1">
      <c r="A120" s="270" t="s">
        <v>517</v>
      </c>
      <c r="B120" s="315" t="s">
        <v>518</v>
      </c>
      <c r="C120" s="271" t="s">
        <v>327</v>
      </c>
      <c r="D120" s="271" t="s">
        <v>28</v>
      </c>
      <c r="E120" s="288" t="s">
        <v>167</v>
      </c>
      <c r="F120" s="265">
        <f>G120</f>
        <v>1750000</v>
      </c>
      <c r="G120" s="265">
        <v>1750000</v>
      </c>
      <c r="H120" s="265">
        <v>1750000</v>
      </c>
      <c r="I120" s="273" t="s">
        <v>519</v>
      </c>
      <c r="J120" s="265"/>
      <c r="K120" s="265"/>
      <c r="L120" s="286"/>
      <c r="M120" s="263">
        <f t="shared" si="4"/>
        <v>3500000</v>
      </c>
      <c r="N120" s="265"/>
      <c r="O120" s="265"/>
      <c r="P120" s="265"/>
      <c r="Q120" s="273" t="s">
        <v>519</v>
      </c>
      <c r="R120" s="265"/>
      <c r="S120" s="265"/>
      <c r="T120" s="286"/>
      <c r="U120" s="263">
        <f t="shared" si="5"/>
        <v>0</v>
      </c>
      <c r="V120" s="277">
        <v>6000000</v>
      </c>
      <c r="W120" s="265">
        <f t="shared" si="7"/>
        <v>9500000</v>
      </c>
      <c r="X120" s="291" t="s">
        <v>520</v>
      </c>
      <c r="Y120" s="292" t="s">
        <v>74</v>
      </c>
      <c r="Z120" s="275" t="s">
        <v>516</v>
      </c>
      <c r="AA120" s="268" t="s">
        <v>175</v>
      </c>
      <c r="AB120" s="266" t="s">
        <v>2085</v>
      </c>
    </row>
    <row r="121" spans="1:28" s="269" customFormat="1" ht="119.45" customHeight="1">
      <c r="A121" s="270" t="s">
        <v>521</v>
      </c>
      <c r="B121" s="274" t="s">
        <v>522</v>
      </c>
      <c r="C121" s="271" t="s">
        <v>372</v>
      </c>
      <c r="D121" s="271" t="s">
        <v>38</v>
      </c>
      <c r="E121" s="288" t="s">
        <v>373</v>
      </c>
      <c r="F121" s="265">
        <f>G121</f>
        <v>1200000</v>
      </c>
      <c r="G121" s="265">
        <v>1200000</v>
      </c>
      <c r="H121" s="265">
        <v>480000</v>
      </c>
      <c r="I121" s="273" t="s">
        <v>523</v>
      </c>
      <c r="J121" s="265"/>
      <c r="K121" s="265"/>
      <c r="L121" s="273"/>
      <c r="M121" s="263">
        <f t="shared" si="4"/>
        <v>1680000</v>
      </c>
      <c r="N121" s="265"/>
      <c r="O121" s="265"/>
      <c r="P121" s="265"/>
      <c r="Q121" s="273" t="s">
        <v>523</v>
      </c>
      <c r="R121" s="265"/>
      <c r="S121" s="265"/>
      <c r="T121" s="273"/>
      <c r="U121" s="263">
        <f t="shared" si="5"/>
        <v>0</v>
      </c>
      <c r="V121" s="277">
        <v>1680000</v>
      </c>
      <c r="W121" s="265">
        <f t="shared" si="7"/>
        <v>3360000</v>
      </c>
      <c r="X121" s="282" t="s">
        <v>524</v>
      </c>
      <c r="Y121" s="292" t="s">
        <v>74</v>
      </c>
      <c r="Z121" s="275" t="s">
        <v>516</v>
      </c>
      <c r="AA121" s="268" t="s">
        <v>175</v>
      </c>
      <c r="AB121" s="266" t="s">
        <v>2086</v>
      </c>
    </row>
    <row r="122" spans="1:28" s="269" customFormat="1" ht="51" customHeight="1">
      <c r="A122" s="270" t="s">
        <v>525</v>
      </c>
      <c r="B122" s="274" t="s">
        <v>526</v>
      </c>
      <c r="C122" s="271" t="s">
        <v>286</v>
      </c>
      <c r="D122" s="271" t="s">
        <v>38</v>
      </c>
      <c r="E122" s="256" t="s">
        <v>299</v>
      </c>
      <c r="F122" s="265">
        <v>2300</v>
      </c>
      <c r="G122" s="265"/>
      <c r="H122" s="265"/>
      <c r="I122" s="273"/>
      <c r="J122" s="265"/>
      <c r="K122" s="265"/>
      <c r="L122" s="273"/>
      <c r="M122" s="263">
        <f t="shared" si="4"/>
        <v>2300</v>
      </c>
      <c r="N122" s="265"/>
      <c r="O122" s="265"/>
      <c r="P122" s="265"/>
      <c r="Q122" s="273"/>
      <c r="R122" s="265"/>
      <c r="S122" s="265"/>
      <c r="T122" s="273"/>
      <c r="U122" s="263">
        <f t="shared" si="5"/>
        <v>0</v>
      </c>
      <c r="V122" s="277">
        <v>75000</v>
      </c>
      <c r="W122" s="265">
        <f t="shared" si="7"/>
        <v>77300</v>
      </c>
      <c r="X122" s="321" t="s">
        <v>527</v>
      </c>
      <c r="Y122" s="283" t="s">
        <v>57</v>
      </c>
      <c r="Z122" s="275" t="s">
        <v>528</v>
      </c>
      <c r="AA122" s="268"/>
      <c r="AB122" s="268"/>
    </row>
    <row r="123" spans="1:28" s="269" customFormat="1" ht="51" customHeight="1">
      <c r="A123" s="270" t="s">
        <v>529</v>
      </c>
      <c r="B123" s="274" t="s">
        <v>530</v>
      </c>
      <c r="C123" s="271" t="s">
        <v>283</v>
      </c>
      <c r="D123" s="271" t="s">
        <v>38</v>
      </c>
      <c r="E123" s="256" t="s">
        <v>167</v>
      </c>
      <c r="F123" s="265"/>
      <c r="G123" s="265"/>
      <c r="H123" s="265"/>
      <c r="I123" s="273"/>
      <c r="J123" s="265"/>
      <c r="K123" s="265"/>
      <c r="L123" s="273"/>
      <c r="M123" s="263">
        <f t="shared" si="4"/>
        <v>0</v>
      </c>
      <c r="N123" s="277">
        <v>25000</v>
      </c>
      <c r="O123" s="265"/>
      <c r="P123" s="265"/>
      <c r="Q123" s="273"/>
      <c r="R123" s="265"/>
      <c r="S123" s="265"/>
      <c r="T123" s="273"/>
      <c r="U123" s="263">
        <f t="shared" si="5"/>
        <v>25000</v>
      </c>
      <c r="V123" s="277">
        <v>25000</v>
      </c>
      <c r="W123" s="265">
        <f t="shared" si="7"/>
        <v>50000</v>
      </c>
      <c r="X123" s="274" t="s">
        <v>531</v>
      </c>
      <c r="Y123" s="283" t="s">
        <v>57</v>
      </c>
      <c r="Z123" s="275" t="s">
        <v>346</v>
      </c>
      <c r="AA123" s="268"/>
      <c r="AB123" s="268"/>
    </row>
    <row r="124" spans="1:28" s="269" customFormat="1" ht="51" customHeight="1">
      <c r="A124" s="270" t="s">
        <v>532</v>
      </c>
      <c r="B124" s="274" t="s">
        <v>533</v>
      </c>
      <c r="C124" s="271" t="s">
        <v>283</v>
      </c>
      <c r="D124" s="271" t="s">
        <v>38</v>
      </c>
      <c r="E124" s="256" t="s">
        <v>167</v>
      </c>
      <c r="F124" s="265"/>
      <c r="G124" s="265"/>
      <c r="H124" s="265"/>
      <c r="I124" s="273"/>
      <c r="J124" s="265"/>
      <c r="K124" s="265"/>
      <c r="L124" s="273"/>
      <c r="M124" s="263">
        <f t="shared" si="4"/>
        <v>0</v>
      </c>
      <c r="N124" s="277">
        <v>7500</v>
      </c>
      <c r="O124" s="265"/>
      <c r="P124" s="265"/>
      <c r="Q124" s="273"/>
      <c r="R124" s="265"/>
      <c r="S124" s="265"/>
      <c r="T124" s="273"/>
      <c r="U124" s="263">
        <f t="shared" si="5"/>
        <v>7500</v>
      </c>
      <c r="V124" s="277">
        <v>7500</v>
      </c>
      <c r="W124" s="265">
        <f t="shared" si="7"/>
        <v>15000</v>
      </c>
      <c r="X124" s="274" t="s">
        <v>534</v>
      </c>
      <c r="Y124" s="283" t="s">
        <v>57</v>
      </c>
      <c r="Z124" s="275" t="s">
        <v>346</v>
      </c>
      <c r="AA124" s="268"/>
      <c r="AB124" s="268"/>
    </row>
    <row r="125" spans="1:28" s="269" customFormat="1" ht="51" customHeight="1">
      <c r="A125" s="270" t="s">
        <v>535</v>
      </c>
      <c r="B125" s="274" t="s">
        <v>536</v>
      </c>
      <c r="C125" s="271" t="s">
        <v>308</v>
      </c>
      <c r="D125" s="271" t="s">
        <v>38</v>
      </c>
      <c r="E125" s="256" t="s">
        <v>309</v>
      </c>
      <c r="F125" s="265"/>
      <c r="G125" s="265"/>
      <c r="H125" s="265"/>
      <c r="I125" s="273"/>
      <c r="J125" s="265"/>
      <c r="K125" s="265"/>
      <c r="L125" s="273"/>
      <c r="M125" s="263">
        <f t="shared" si="4"/>
        <v>0</v>
      </c>
      <c r="N125" s="277">
        <v>58000</v>
      </c>
      <c r="O125" s="265"/>
      <c r="P125" s="265"/>
      <c r="Q125" s="273"/>
      <c r="R125" s="265"/>
      <c r="S125" s="265"/>
      <c r="T125" s="273"/>
      <c r="U125" s="263">
        <f t="shared" si="5"/>
        <v>58000</v>
      </c>
      <c r="V125" s="277"/>
      <c r="W125" s="265">
        <f t="shared" si="7"/>
        <v>58000</v>
      </c>
      <c r="X125" s="282" t="s">
        <v>537</v>
      </c>
      <c r="Y125" s="283" t="s">
        <v>57</v>
      </c>
      <c r="Z125" s="275" t="s">
        <v>346</v>
      </c>
      <c r="AA125" s="268" t="s">
        <v>1860</v>
      </c>
      <c r="AB125" s="255" t="s">
        <v>1892</v>
      </c>
    </row>
    <row r="126" spans="1:28" s="269" customFormat="1" ht="280.5">
      <c r="A126" s="270" t="s">
        <v>538</v>
      </c>
      <c r="B126" s="274" t="s">
        <v>539</v>
      </c>
      <c r="C126" s="271" t="s">
        <v>183</v>
      </c>
      <c r="D126" s="271" t="s">
        <v>28</v>
      </c>
      <c r="E126" s="288" t="s">
        <v>221</v>
      </c>
      <c r="F126" s="265">
        <v>233543</v>
      </c>
      <c r="G126" s="265"/>
      <c r="H126" s="265"/>
      <c r="I126" s="273"/>
      <c r="J126" s="265"/>
      <c r="K126" s="265"/>
      <c r="L126" s="273"/>
      <c r="M126" s="263">
        <f t="shared" si="4"/>
        <v>233543</v>
      </c>
      <c r="N126" s="265">
        <v>223406</v>
      </c>
      <c r="O126" s="265"/>
      <c r="P126" s="265"/>
      <c r="Q126" s="273"/>
      <c r="R126" s="265"/>
      <c r="S126" s="265"/>
      <c r="T126" s="273"/>
      <c r="U126" s="263">
        <f t="shared" si="5"/>
        <v>223406</v>
      </c>
      <c r="V126" s="277"/>
      <c r="W126" s="265">
        <f t="shared" si="7"/>
        <v>456949</v>
      </c>
      <c r="X126" s="319" t="s">
        <v>540</v>
      </c>
      <c r="Y126" s="283">
        <v>2019</v>
      </c>
      <c r="Z126" s="275" t="s">
        <v>541</v>
      </c>
      <c r="AA126" s="268"/>
      <c r="AB126" s="268"/>
    </row>
    <row r="127" spans="1:28" s="269" customFormat="1" ht="51" customHeight="1">
      <c r="A127" s="270" t="s">
        <v>542</v>
      </c>
      <c r="B127" s="315" t="s">
        <v>543</v>
      </c>
      <c r="C127" s="271" t="s">
        <v>183</v>
      </c>
      <c r="D127" s="271" t="s">
        <v>28</v>
      </c>
      <c r="E127" s="294" t="s">
        <v>544</v>
      </c>
      <c r="F127" s="289">
        <v>174719</v>
      </c>
      <c r="G127" s="265"/>
      <c r="H127" s="265"/>
      <c r="I127" s="273"/>
      <c r="J127" s="265"/>
      <c r="K127" s="265"/>
      <c r="L127" s="273"/>
      <c r="M127" s="263">
        <f t="shared" si="4"/>
        <v>174719</v>
      </c>
      <c r="N127" s="400">
        <v>166566</v>
      </c>
      <c r="O127" s="265"/>
      <c r="P127" s="265"/>
      <c r="Q127" s="273"/>
      <c r="R127" s="265"/>
      <c r="S127" s="265"/>
      <c r="T127" s="273"/>
      <c r="U127" s="263">
        <f t="shared" si="5"/>
        <v>166566</v>
      </c>
      <c r="V127" s="277"/>
      <c r="W127" s="265">
        <f t="shared" si="7"/>
        <v>341285</v>
      </c>
      <c r="X127" s="291" t="s">
        <v>545</v>
      </c>
      <c r="Y127" s="283" t="s">
        <v>74</v>
      </c>
      <c r="Z127" s="275" t="s">
        <v>541</v>
      </c>
      <c r="AA127" s="268" t="s">
        <v>1870</v>
      </c>
      <c r="AB127" s="469" t="s">
        <v>2102</v>
      </c>
    </row>
    <row r="128" spans="1:28" s="269" customFormat="1" ht="51" customHeight="1">
      <c r="A128" s="270" t="s">
        <v>546</v>
      </c>
      <c r="B128" s="315" t="s">
        <v>547</v>
      </c>
      <c r="C128" s="271" t="s">
        <v>183</v>
      </c>
      <c r="D128" s="271" t="s">
        <v>28</v>
      </c>
      <c r="E128" s="294" t="s">
        <v>544</v>
      </c>
      <c r="F128" s="289">
        <v>67564</v>
      </c>
      <c r="G128" s="265"/>
      <c r="H128" s="265"/>
      <c r="I128" s="273"/>
      <c r="J128" s="265"/>
      <c r="K128" s="265"/>
      <c r="L128" s="273"/>
      <c r="M128" s="263">
        <f t="shared" si="4"/>
        <v>67564</v>
      </c>
      <c r="N128" s="289"/>
      <c r="O128" s="265"/>
      <c r="P128" s="265"/>
      <c r="Q128" s="273"/>
      <c r="R128" s="265"/>
      <c r="S128" s="265"/>
      <c r="T128" s="273"/>
      <c r="U128" s="263">
        <f t="shared" si="5"/>
        <v>0</v>
      </c>
      <c r="V128" s="277"/>
      <c r="W128" s="265">
        <f t="shared" si="7"/>
        <v>67564</v>
      </c>
      <c r="X128" s="389" t="s">
        <v>548</v>
      </c>
      <c r="Y128" s="283">
        <v>2018</v>
      </c>
      <c r="Z128" s="275" t="s">
        <v>541</v>
      </c>
      <c r="AA128" s="268" t="s">
        <v>1893</v>
      </c>
      <c r="AB128" s="268" t="s">
        <v>2081</v>
      </c>
    </row>
    <row r="129" spans="1:28" s="269" customFormat="1" ht="110.45" customHeight="1">
      <c r="A129" s="270" t="s">
        <v>549</v>
      </c>
      <c r="B129" s="274" t="s">
        <v>550</v>
      </c>
      <c r="C129" s="271" t="s">
        <v>183</v>
      </c>
      <c r="D129" s="271" t="s">
        <v>28</v>
      </c>
      <c r="E129" s="294" t="s">
        <v>544</v>
      </c>
      <c r="F129" s="265">
        <v>91071.53</v>
      </c>
      <c r="G129" s="265"/>
      <c r="H129" s="265"/>
      <c r="I129" s="273"/>
      <c r="J129" s="265"/>
      <c r="K129" s="265"/>
      <c r="L129" s="273"/>
      <c r="M129" s="263">
        <f t="shared" si="4"/>
        <v>91071.53</v>
      </c>
      <c r="N129" s="265"/>
      <c r="O129" s="265"/>
      <c r="P129" s="265"/>
      <c r="Q129" s="273"/>
      <c r="R129" s="265"/>
      <c r="S129" s="265"/>
      <c r="T129" s="273"/>
      <c r="U129" s="263">
        <f t="shared" si="5"/>
        <v>0</v>
      </c>
      <c r="V129" s="277"/>
      <c r="W129" s="265">
        <f t="shared" si="7"/>
        <v>91071.53</v>
      </c>
      <c r="X129" s="282" t="s">
        <v>551</v>
      </c>
      <c r="Y129" s="283">
        <v>2018</v>
      </c>
      <c r="Z129" s="275" t="s">
        <v>541</v>
      </c>
      <c r="AA129" s="268" t="s">
        <v>1893</v>
      </c>
      <c r="AB129" s="268" t="s">
        <v>2080</v>
      </c>
    </row>
    <row r="130" spans="1:28" s="269" customFormat="1" ht="76.5">
      <c r="A130" s="270" t="s">
        <v>552</v>
      </c>
      <c r="B130" s="274" t="s">
        <v>553</v>
      </c>
      <c r="C130" s="271" t="s">
        <v>255</v>
      </c>
      <c r="D130" s="271" t="s">
        <v>28</v>
      </c>
      <c r="E130" s="281" t="s">
        <v>554</v>
      </c>
      <c r="F130" s="391">
        <v>1452</v>
      </c>
      <c r="G130" s="265"/>
      <c r="H130" s="265"/>
      <c r="I130" s="273"/>
      <c r="J130" s="265"/>
      <c r="K130" s="265"/>
      <c r="L130" s="273"/>
      <c r="M130" s="263">
        <f>F130+H130+J130+K130</f>
        <v>1452</v>
      </c>
      <c r="N130" s="356">
        <v>0</v>
      </c>
      <c r="O130" s="265"/>
      <c r="P130" s="265"/>
      <c r="Q130" s="273"/>
      <c r="R130" s="265"/>
      <c r="S130" s="265"/>
      <c r="T130" s="273"/>
      <c r="U130" s="263">
        <f t="shared" si="5"/>
        <v>0</v>
      </c>
      <c r="V130" s="277"/>
      <c r="W130" s="265">
        <f t="shared" si="7"/>
        <v>1452</v>
      </c>
      <c r="X130" s="282" t="s">
        <v>555</v>
      </c>
      <c r="Y130" s="283">
        <v>2018</v>
      </c>
      <c r="Z130" s="275" t="s">
        <v>556</v>
      </c>
      <c r="AA130" s="268" t="s">
        <v>1893</v>
      </c>
      <c r="AB130" s="255" t="s">
        <v>1894</v>
      </c>
    </row>
    <row r="131" spans="1:28" s="269" customFormat="1" ht="51" customHeight="1">
      <c r="A131" s="270" t="s">
        <v>557</v>
      </c>
      <c r="B131" s="274" t="s">
        <v>558</v>
      </c>
      <c r="C131" s="271" t="s">
        <v>255</v>
      </c>
      <c r="D131" s="271" t="s">
        <v>28</v>
      </c>
      <c r="E131" s="281" t="s">
        <v>554</v>
      </c>
      <c r="F131" s="265">
        <v>0</v>
      </c>
      <c r="G131" s="265"/>
      <c r="H131" s="265"/>
      <c r="I131" s="273"/>
      <c r="J131" s="265"/>
      <c r="K131" s="265"/>
      <c r="L131" s="273"/>
      <c r="M131" s="263">
        <f>F131+H131+J131+K131</f>
        <v>0</v>
      </c>
      <c r="N131" s="265">
        <v>12000</v>
      </c>
      <c r="O131" s="265"/>
      <c r="P131" s="265"/>
      <c r="Q131" s="273"/>
      <c r="R131" s="265"/>
      <c r="S131" s="265"/>
      <c r="T131" s="273"/>
      <c r="U131" s="263">
        <f t="shared" si="5"/>
        <v>12000</v>
      </c>
      <c r="V131" s="277">
        <v>14000</v>
      </c>
      <c r="W131" s="265">
        <f>V131+U131+M131</f>
        <v>26000</v>
      </c>
      <c r="X131" s="282" t="s">
        <v>559</v>
      </c>
      <c r="Y131" s="283">
        <v>2020</v>
      </c>
      <c r="Z131" s="275" t="s">
        <v>556</v>
      </c>
      <c r="AA131" s="268" t="s">
        <v>1895</v>
      </c>
      <c r="AB131" s="255" t="s">
        <v>1896</v>
      </c>
    </row>
    <row r="132" spans="1:28" s="269" customFormat="1" ht="51" customHeight="1">
      <c r="A132" s="270" t="s">
        <v>560</v>
      </c>
      <c r="B132" s="274" t="s">
        <v>561</v>
      </c>
      <c r="C132" s="271" t="s">
        <v>255</v>
      </c>
      <c r="D132" s="271" t="s">
        <v>28</v>
      </c>
      <c r="E132" s="281" t="s">
        <v>554</v>
      </c>
      <c r="F132" s="265">
        <f>21083.93+244.05</f>
        <v>21327.98</v>
      </c>
      <c r="G132" s="265"/>
      <c r="H132" s="265"/>
      <c r="I132" s="273"/>
      <c r="J132" s="265"/>
      <c r="K132" s="265"/>
      <c r="L132" s="273"/>
      <c r="M132" s="263">
        <f t="shared" si="4"/>
        <v>21327.98</v>
      </c>
      <c r="N132" s="265"/>
      <c r="O132" s="265"/>
      <c r="P132" s="265"/>
      <c r="Q132" s="273"/>
      <c r="R132" s="265"/>
      <c r="S132" s="265"/>
      <c r="T132" s="273"/>
      <c r="U132" s="263">
        <f t="shared" si="5"/>
        <v>0</v>
      </c>
      <c r="V132" s="277"/>
      <c r="W132" s="265">
        <f t="shared" si="7"/>
        <v>21327.98</v>
      </c>
      <c r="X132" s="282" t="s">
        <v>562</v>
      </c>
      <c r="Y132" s="283">
        <v>2018</v>
      </c>
      <c r="Z132" s="275" t="s">
        <v>556</v>
      </c>
      <c r="AA132" s="268" t="s">
        <v>1897</v>
      </c>
      <c r="AB132" s="282" t="s">
        <v>562</v>
      </c>
    </row>
    <row r="133" spans="1:28" s="269" customFormat="1" ht="102" customHeight="1">
      <c r="A133" s="270" t="s">
        <v>563</v>
      </c>
      <c r="B133" s="274" t="s">
        <v>564</v>
      </c>
      <c r="C133" s="271" t="s">
        <v>183</v>
      </c>
      <c r="D133" s="271" t="s">
        <v>38</v>
      </c>
      <c r="E133" s="294" t="s">
        <v>544</v>
      </c>
      <c r="F133" s="265">
        <v>300000</v>
      </c>
      <c r="G133" s="265"/>
      <c r="H133" s="265"/>
      <c r="I133" s="273"/>
      <c r="J133" s="265"/>
      <c r="K133" s="265">
        <v>200000</v>
      </c>
      <c r="L133" s="273" t="s">
        <v>565</v>
      </c>
      <c r="M133" s="263">
        <f t="shared" si="4"/>
        <v>500000</v>
      </c>
      <c r="N133" s="265"/>
      <c r="O133" s="265"/>
      <c r="P133" s="265"/>
      <c r="Q133" s="273"/>
      <c r="R133" s="265"/>
      <c r="S133" s="265"/>
      <c r="T133" s="273"/>
      <c r="U133" s="263">
        <f t="shared" si="5"/>
        <v>0</v>
      </c>
      <c r="V133" s="277"/>
      <c r="W133" s="265">
        <f t="shared" si="7"/>
        <v>500000</v>
      </c>
      <c r="X133" s="282" t="s">
        <v>566</v>
      </c>
      <c r="Y133" s="283">
        <v>2019</v>
      </c>
      <c r="Z133" s="255" t="s">
        <v>567</v>
      </c>
      <c r="AA133" s="268" t="s">
        <v>175</v>
      </c>
      <c r="AB133" s="268" t="s">
        <v>1898</v>
      </c>
    </row>
    <row r="134" spans="1:28" s="269" customFormat="1" ht="83.1" customHeight="1">
      <c r="A134" s="270" t="s">
        <v>568</v>
      </c>
      <c r="B134" s="274" t="s">
        <v>569</v>
      </c>
      <c r="C134" s="271" t="s">
        <v>183</v>
      </c>
      <c r="D134" s="271" t="s">
        <v>38</v>
      </c>
      <c r="E134" s="294" t="s">
        <v>544</v>
      </c>
      <c r="F134" s="265"/>
      <c r="G134" s="265"/>
      <c r="H134" s="265"/>
      <c r="I134" s="273"/>
      <c r="J134" s="265"/>
      <c r="K134" s="265"/>
      <c r="L134" s="273" t="s">
        <v>565</v>
      </c>
      <c r="M134" s="263">
        <f t="shared" si="4"/>
        <v>0</v>
      </c>
      <c r="N134" s="265">
        <v>0</v>
      </c>
      <c r="O134" s="265"/>
      <c r="P134" s="265"/>
      <c r="Q134" s="273"/>
      <c r="R134" s="265"/>
      <c r="S134" s="265"/>
      <c r="T134" s="273" t="s">
        <v>565</v>
      </c>
      <c r="U134" s="263">
        <f>N134+P134+R134+S134</f>
        <v>0</v>
      </c>
      <c r="V134" s="277">
        <v>360000</v>
      </c>
      <c r="W134" s="265">
        <f t="shared" si="7"/>
        <v>360000</v>
      </c>
      <c r="X134" s="319" t="s">
        <v>570</v>
      </c>
      <c r="Y134" s="283">
        <v>2020</v>
      </c>
      <c r="Z134" s="255" t="s">
        <v>567</v>
      </c>
      <c r="AA134" s="268" t="s">
        <v>175</v>
      </c>
      <c r="AB134" s="268" t="s">
        <v>1899</v>
      </c>
    </row>
    <row r="135" spans="1:28" s="269" customFormat="1" ht="89.25">
      <c r="A135" s="270" t="s">
        <v>571</v>
      </c>
      <c r="B135" s="274" t="s">
        <v>572</v>
      </c>
      <c r="C135" s="271" t="s">
        <v>286</v>
      </c>
      <c r="D135" s="271" t="s">
        <v>28</v>
      </c>
      <c r="E135" s="401" t="s">
        <v>573</v>
      </c>
      <c r="F135" s="379">
        <v>980840.23</v>
      </c>
      <c r="G135" s="368">
        <f>3420968-O135</f>
        <v>313722</v>
      </c>
      <c r="H135" s="265">
        <v>146345.54</v>
      </c>
      <c r="I135" s="273" t="s">
        <v>1825</v>
      </c>
      <c r="J135" s="265"/>
      <c r="K135" s="265"/>
      <c r="L135" s="273"/>
      <c r="M135" s="263">
        <f>F135+H135+J135+K135</f>
        <v>1127185.77</v>
      </c>
      <c r="N135" s="265">
        <v>203765</v>
      </c>
      <c r="O135" s="402">
        <f>3107246</f>
        <v>3107246</v>
      </c>
      <c r="P135" s="265">
        <f>616433+174</f>
        <v>616607</v>
      </c>
      <c r="Q135" s="273" t="s">
        <v>1825</v>
      </c>
      <c r="R135" s="265"/>
      <c r="S135" s="265"/>
      <c r="T135" s="273"/>
      <c r="U135" s="263">
        <f t="shared" ref="U135:U137" si="8">N135+P135+R135+S135</f>
        <v>820372</v>
      </c>
      <c r="V135" s="277"/>
      <c r="W135" s="265">
        <f t="shared" si="7"/>
        <v>1947557.77</v>
      </c>
      <c r="X135" s="319" t="s">
        <v>574</v>
      </c>
      <c r="Y135" s="283">
        <v>2019</v>
      </c>
      <c r="Z135" s="275" t="s">
        <v>33</v>
      </c>
      <c r="AA135" s="268" t="s">
        <v>1860</v>
      </c>
      <c r="AB135" s="255" t="s">
        <v>1900</v>
      </c>
    </row>
    <row r="136" spans="1:28" s="269" customFormat="1" ht="51" customHeight="1">
      <c r="A136" s="270" t="s">
        <v>575</v>
      </c>
      <c r="B136" s="274" t="s">
        <v>576</v>
      </c>
      <c r="C136" s="271" t="s">
        <v>172</v>
      </c>
      <c r="D136" s="271" t="s">
        <v>28</v>
      </c>
      <c r="E136" s="401" t="s">
        <v>577</v>
      </c>
      <c r="F136" s="379">
        <v>56608.639999999999</v>
      </c>
      <c r="G136" s="368">
        <v>46686.64</v>
      </c>
      <c r="H136" s="265">
        <v>0</v>
      </c>
      <c r="I136" s="273" t="s">
        <v>117</v>
      </c>
      <c r="J136" s="265"/>
      <c r="K136" s="265"/>
      <c r="L136" s="273"/>
      <c r="M136" s="263">
        <f t="shared" ref="M136:M145" si="9">F136+H136+J136+K136</f>
        <v>56608.639999999999</v>
      </c>
      <c r="N136" s="265"/>
      <c r="O136" s="265">
        <v>2056256</v>
      </c>
      <c r="P136" s="265"/>
      <c r="Q136" s="273" t="s">
        <v>117</v>
      </c>
      <c r="R136" s="265"/>
      <c r="S136" s="265"/>
      <c r="T136" s="273"/>
      <c r="U136" s="263">
        <f t="shared" si="8"/>
        <v>0</v>
      </c>
      <c r="V136" s="277"/>
      <c r="W136" s="265">
        <f t="shared" si="7"/>
        <v>56608.639999999999</v>
      </c>
      <c r="X136" s="319" t="s">
        <v>578</v>
      </c>
      <c r="Y136" s="283">
        <v>2020</v>
      </c>
      <c r="Z136" s="275" t="s">
        <v>33</v>
      </c>
      <c r="AA136" s="268" t="s">
        <v>1860</v>
      </c>
      <c r="AB136" s="255" t="s">
        <v>1901</v>
      </c>
    </row>
    <row r="137" spans="1:28" s="269" customFormat="1" ht="76.5" customHeight="1">
      <c r="A137" s="270" t="s">
        <v>579</v>
      </c>
      <c r="B137" s="274" t="s">
        <v>580</v>
      </c>
      <c r="C137" s="271" t="s">
        <v>283</v>
      </c>
      <c r="D137" s="271" t="s">
        <v>28</v>
      </c>
      <c r="E137" s="401" t="s">
        <v>581</v>
      </c>
      <c r="F137" s="379">
        <v>565449.45000000007</v>
      </c>
      <c r="G137" s="265">
        <v>527486.5199999999</v>
      </c>
      <c r="H137" s="265">
        <v>40402.49</v>
      </c>
      <c r="I137" s="273" t="s">
        <v>30</v>
      </c>
      <c r="J137" s="265"/>
      <c r="K137" s="265"/>
      <c r="L137" s="273"/>
      <c r="M137" s="263">
        <f>F137+H137+J137+K137</f>
        <v>605851.94000000006</v>
      </c>
      <c r="N137" s="265"/>
      <c r="O137" s="265"/>
      <c r="P137" s="265"/>
      <c r="Q137" s="273"/>
      <c r="R137" s="265"/>
      <c r="S137" s="265"/>
      <c r="T137" s="273"/>
      <c r="U137" s="263">
        <f t="shared" si="8"/>
        <v>0</v>
      </c>
      <c r="V137" s="277"/>
      <c r="W137" s="265">
        <f t="shared" si="7"/>
        <v>605851.94000000006</v>
      </c>
      <c r="X137" s="319" t="s">
        <v>580</v>
      </c>
      <c r="Y137" s="283">
        <v>2018</v>
      </c>
      <c r="Z137" s="275" t="s">
        <v>33</v>
      </c>
      <c r="AA137" s="268" t="s">
        <v>1870</v>
      </c>
      <c r="AB137" s="255" t="s">
        <v>1902</v>
      </c>
    </row>
    <row r="138" spans="1:28" s="269" customFormat="1" ht="51" customHeight="1">
      <c r="A138" s="270" t="s">
        <v>582</v>
      </c>
      <c r="B138" s="274" t="s">
        <v>583</v>
      </c>
      <c r="C138" s="271" t="s">
        <v>183</v>
      </c>
      <c r="D138" s="271" t="s">
        <v>28</v>
      </c>
      <c r="E138" s="401" t="s">
        <v>584</v>
      </c>
      <c r="F138" s="265">
        <v>49727</v>
      </c>
      <c r="G138" s="265"/>
      <c r="H138" s="265"/>
      <c r="I138" s="273"/>
      <c r="J138" s="265"/>
      <c r="K138" s="265"/>
      <c r="L138" s="273"/>
      <c r="M138" s="263">
        <f t="shared" si="9"/>
        <v>49727</v>
      </c>
      <c r="N138" s="265"/>
      <c r="O138" s="265"/>
      <c r="P138" s="265"/>
      <c r="Q138" s="273"/>
      <c r="R138" s="265"/>
      <c r="S138" s="265"/>
      <c r="T138" s="273"/>
      <c r="U138" s="263">
        <f t="shared" ref="U138:U163" si="10">N138+P138+R138+S138</f>
        <v>0</v>
      </c>
      <c r="V138" s="277"/>
      <c r="W138" s="265">
        <f t="shared" si="7"/>
        <v>49727</v>
      </c>
      <c r="X138" s="274" t="s">
        <v>585</v>
      </c>
      <c r="Y138" s="283">
        <v>2018</v>
      </c>
      <c r="Z138" s="275" t="s">
        <v>33</v>
      </c>
      <c r="AA138" s="268" t="s">
        <v>1870</v>
      </c>
      <c r="AB138" s="255" t="s">
        <v>1903</v>
      </c>
    </row>
    <row r="139" spans="1:28" s="269" customFormat="1" ht="51" customHeight="1">
      <c r="A139" s="270" t="s">
        <v>586</v>
      </c>
      <c r="B139" s="274" t="s">
        <v>587</v>
      </c>
      <c r="C139" s="271" t="s">
        <v>172</v>
      </c>
      <c r="D139" s="271" t="s">
        <v>28</v>
      </c>
      <c r="E139" s="401" t="s">
        <v>588</v>
      </c>
      <c r="F139" s="265">
        <v>23973</v>
      </c>
      <c r="G139" s="265"/>
      <c r="H139" s="265"/>
      <c r="I139" s="273"/>
      <c r="J139" s="265"/>
      <c r="K139" s="265"/>
      <c r="L139" s="273"/>
      <c r="M139" s="263">
        <f t="shared" si="9"/>
        <v>23973</v>
      </c>
      <c r="N139" s="265"/>
      <c r="O139" s="265"/>
      <c r="P139" s="265"/>
      <c r="Q139" s="273"/>
      <c r="R139" s="265"/>
      <c r="S139" s="265"/>
      <c r="T139" s="273"/>
      <c r="U139" s="263">
        <f>N139+P139+R139+S139</f>
        <v>0</v>
      </c>
      <c r="V139" s="277"/>
      <c r="W139" s="265">
        <f t="shared" si="7"/>
        <v>23973</v>
      </c>
      <c r="X139" s="274" t="s">
        <v>589</v>
      </c>
      <c r="Y139" s="283">
        <v>2018</v>
      </c>
      <c r="Z139" s="275" t="s">
        <v>33</v>
      </c>
      <c r="AA139" s="268" t="s">
        <v>1870</v>
      </c>
      <c r="AB139" s="268" t="s">
        <v>1904</v>
      </c>
    </row>
    <row r="140" spans="1:28" s="269" customFormat="1" ht="51" customHeight="1">
      <c r="A140" s="270" t="s">
        <v>590</v>
      </c>
      <c r="B140" s="274" t="s">
        <v>591</v>
      </c>
      <c r="C140" s="271" t="s">
        <v>255</v>
      </c>
      <c r="D140" s="271" t="s">
        <v>28</v>
      </c>
      <c r="E140" s="401" t="s">
        <v>592</v>
      </c>
      <c r="F140" s="265">
        <v>304168.76</v>
      </c>
      <c r="G140" s="265"/>
      <c r="H140" s="265"/>
      <c r="I140" s="273"/>
      <c r="J140" s="265"/>
      <c r="K140" s="265"/>
      <c r="L140" s="273"/>
      <c r="M140" s="263">
        <f t="shared" si="9"/>
        <v>304168.76</v>
      </c>
      <c r="N140" s="388">
        <v>2860</v>
      </c>
      <c r="O140" s="265"/>
      <c r="P140" s="265"/>
      <c r="Q140" s="273"/>
      <c r="R140" s="265"/>
      <c r="S140" s="265"/>
      <c r="T140" s="273"/>
      <c r="U140" s="263">
        <f>N140+P140+R140+S140</f>
        <v>2860</v>
      </c>
      <c r="V140" s="277"/>
      <c r="W140" s="265">
        <f t="shared" si="7"/>
        <v>307028.76</v>
      </c>
      <c r="X140" s="274" t="s">
        <v>593</v>
      </c>
      <c r="Y140" s="283">
        <v>2019</v>
      </c>
      <c r="Z140" s="275" t="s">
        <v>33</v>
      </c>
      <c r="AA140" s="268" t="s">
        <v>1870</v>
      </c>
      <c r="AB140" s="255" t="s">
        <v>1905</v>
      </c>
    </row>
    <row r="141" spans="1:28" s="269" customFormat="1" ht="51" customHeight="1">
      <c r="A141" s="270" t="s">
        <v>594</v>
      </c>
      <c r="B141" s="274" t="s">
        <v>595</v>
      </c>
      <c r="C141" s="271" t="s">
        <v>286</v>
      </c>
      <c r="D141" s="271" t="s">
        <v>28</v>
      </c>
      <c r="E141" s="401" t="s">
        <v>596</v>
      </c>
      <c r="F141" s="265">
        <v>16417</v>
      </c>
      <c r="G141" s="265"/>
      <c r="H141" s="265"/>
      <c r="I141" s="273"/>
      <c r="J141" s="265"/>
      <c r="K141" s="265"/>
      <c r="L141" s="273"/>
      <c r="M141" s="263">
        <f t="shared" si="9"/>
        <v>16417</v>
      </c>
      <c r="N141" s="265"/>
      <c r="O141" s="265"/>
      <c r="P141" s="265"/>
      <c r="Q141" s="273"/>
      <c r="R141" s="265"/>
      <c r="S141" s="265"/>
      <c r="T141" s="273"/>
      <c r="U141" s="263">
        <f>N141+P141+R141+S141</f>
        <v>0</v>
      </c>
      <c r="V141" s="277"/>
      <c r="W141" s="265">
        <f t="shared" si="7"/>
        <v>16417</v>
      </c>
      <c r="X141" s="274" t="s">
        <v>597</v>
      </c>
      <c r="Y141" s="283">
        <v>2018</v>
      </c>
      <c r="Z141" s="275" t="s">
        <v>316</v>
      </c>
      <c r="AA141" s="268" t="s">
        <v>1860</v>
      </c>
      <c r="AB141" s="255" t="s">
        <v>1906</v>
      </c>
    </row>
    <row r="142" spans="1:28" s="269" customFormat="1" ht="51" customHeight="1">
      <c r="A142" s="270" t="s">
        <v>598</v>
      </c>
      <c r="B142" s="274" t="s">
        <v>599</v>
      </c>
      <c r="C142" s="271" t="s">
        <v>270</v>
      </c>
      <c r="D142" s="271" t="s">
        <v>28</v>
      </c>
      <c r="E142" s="401" t="s">
        <v>128</v>
      </c>
      <c r="F142" s="265">
        <v>37530</v>
      </c>
      <c r="G142" s="265"/>
      <c r="H142" s="265"/>
      <c r="I142" s="273"/>
      <c r="J142" s="265"/>
      <c r="K142" s="265"/>
      <c r="L142" s="273"/>
      <c r="M142" s="263">
        <f t="shared" si="9"/>
        <v>37530</v>
      </c>
      <c r="N142" s="265"/>
      <c r="O142" s="265"/>
      <c r="P142" s="265"/>
      <c r="Q142" s="273"/>
      <c r="R142" s="265"/>
      <c r="S142" s="265"/>
      <c r="T142" s="273"/>
      <c r="U142" s="263">
        <f t="shared" si="10"/>
        <v>0</v>
      </c>
      <c r="V142" s="277"/>
      <c r="W142" s="265">
        <f t="shared" si="7"/>
        <v>37530</v>
      </c>
      <c r="X142" s="274" t="s">
        <v>600</v>
      </c>
      <c r="Y142" s="283">
        <v>2018</v>
      </c>
      <c r="Z142" s="275" t="s">
        <v>601</v>
      </c>
      <c r="AA142" s="268" t="s">
        <v>1870</v>
      </c>
      <c r="AB142" s="268"/>
    </row>
    <row r="143" spans="1:28" s="269" customFormat="1" ht="51" customHeight="1">
      <c r="A143" s="270" t="s">
        <v>602</v>
      </c>
      <c r="B143" s="276" t="s">
        <v>603</v>
      </c>
      <c r="C143" s="271" t="s">
        <v>336</v>
      </c>
      <c r="D143" s="271" t="s">
        <v>28</v>
      </c>
      <c r="E143" s="401" t="s">
        <v>604</v>
      </c>
      <c r="F143" s="265">
        <v>10769</v>
      </c>
      <c r="G143" s="265"/>
      <c r="H143" s="265"/>
      <c r="I143" s="273"/>
      <c r="J143" s="265"/>
      <c r="K143" s="265"/>
      <c r="L143" s="273"/>
      <c r="M143" s="263">
        <f t="shared" si="9"/>
        <v>10769</v>
      </c>
      <c r="N143" s="265"/>
      <c r="O143" s="265"/>
      <c r="P143" s="265"/>
      <c r="Q143" s="273"/>
      <c r="R143" s="265"/>
      <c r="S143" s="265"/>
      <c r="T143" s="273"/>
      <c r="U143" s="263">
        <f t="shared" si="10"/>
        <v>0</v>
      </c>
      <c r="V143" s="277"/>
      <c r="W143" s="265">
        <f t="shared" si="7"/>
        <v>10769</v>
      </c>
      <c r="X143" s="319" t="s">
        <v>605</v>
      </c>
      <c r="Y143" s="266" t="s">
        <v>195</v>
      </c>
      <c r="Z143" s="275" t="s">
        <v>33</v>
      </c>
      <c r="AA143" s="268" t="s">
        <v>1870</v>
      </c>
      <c r="AB143" s="255" t="s">
        <v>1907</v>
      </c>
    </row>
    <row r="144" spans="1:28" s="269" customFormat="1" ht="51" customHeight="1">
      <c r="A144" s="270" t="s">
        <v>606</v>
      </c>
      <c r="B144" s="276" t="s">
        <v>607</v>
      </c>
      <c r="C144" s="271" t="s">
        <v>336</v>
      </c>
      <c r="D144" s="271" t="s">
        <v>28</v>
      </c>
      <c r="E144" s="401" t="s">
        <v>128</v>
      </c>
      <c r="F144" s="265">
        <f>85095.59+732.05+1290</f>
        <v>87117.64</v>
      </c>
      <c r="G144" s="265"/>
      <c r="H144" s="265"/>
      <c r="I144" s="273"/>
      <c r="J144" s="265"/>
      <c r="K144" s="265"/>
      <c r="L144" s="273"/>
      <c r="M144" s="263">
        <f t="shared" si="9"/>
        <v>87117.64</v>
      </c>
      <c r="N144" s="265">
        <v>80625</v>
      </c>
      <c r="O144" s="265"/>
      <c r="P144" s="265"/>
      <c r="Q144" s="273"/>
      <c r="R144" s="265"/>
      <c r="S144" s="265"/>
      <c r="T144" s="273"/>
      <c r="U144" s="263">
        <f t="shared" si="10"/>
        <v>80625</v>
      </c>
      <c r="V144" s="277"/>
      <c r="W144" s="265">
        <f t="shared" si="7"/>
        <v>167742.64000000001</v>
      </c>
      <c r="X144" s="319" t="s">
        <v>608</v>
      </c>
      <c r="Y144" s="266" t="s">
        <v>163</v>
      </c>
      <c r="Z144" s="275" t="s">
        <v>33</v>
      </c>
      <c r="AA144" s="268" t="s">
        <v>1860</v>
      </c>
      <c r="AB144" s="268" t="s">
        <v>1908</v>
      </c>
    </row>
    <row r="145" spans="1:28" s="269" customFormat="1" ht="93.95" customHeight="1">
      <c r="A145" s="270" t="s">
        <v>609</v>
      </c>
      <c r="B145" s="276" t="s">
        <v>610</v>
      </c>
      <c r="C145" s="271" t="s">
        <v>270</v>
      </c>
      <c r="D145" s="271" t="s">
        <v>28</v>
      </c>
      <c r="E145" s="256" t="s">
        <v>604</v>
      </c>
      <c r="F145" s="265">
        <v>12221</v>
      </c>
      <c r="G145" s="265"/>
      <c r="H145" s="265"/>
      <c r="I145" s="273"/>
      <c r="J145" s="265"/>
      <c r="K145" s="265"/>
      <c r="L145" s="273"/>
      <c r="M145" s="263">
        <f t="shared" si="9"/>
        <v>12221</v>
      </c>
      <c r="N145" s="265"/>
      <c r="O145" s="265"/>
      <c r="P145" s="265"/>
      <c r="Q145" s="273"/>
      <c r="R145" s="265"/>
      <c r="S145" s="265"/>
      <c r="T145" s="273"/>
      <c r="U145" s="263">
        <f t="shared" si="10"/>
        <v>0</v>
      </c>
      <c r="V145" s="277"/>
      <c r="W145" s="265">
        <f t="shared" si="7"/>
        <v>12221</v>
      </c>
      <c r="X145" s="315" t="s">
        <v>611</v>
      </c>
      <c r="Y145" s="266" t="s">
        <v>195</v>
      </c>
      <c r="Z145" s="317" t="s">
        <v>33</v>
      </c>
      <c r="AA145" s="268" t="s">
        <v>1870</v>
      </c>
      <c r="AB145" s="255" t="s">
        <v>1909</v>
      </c>
    </row>
    <row r="146" spans="1:28" s="269" customFormat="1" ht="76.5">
      <c r="A146" s="270" t="s">
        <v>612</v>
      </c>
      <c r="B146" s="276" t="s">
        <v>613</v>
      </c>
      <c r="C146" s="271" t="s">
        <v>283</v>
      </c>
      <c r="D146" s="271" t="s">
        <v>28</v>
      </c>
      <c r="E146" s="256" t="s">
        <v>167</v>
      </c>
      <c r="F146" s="265">
        <f>1460+3680</f>
        <v>5140</v>
      </c>
      <c r="G146" s="265"/>
      <c r="H146" s="265"/>
      <c r="I146" s="273"/>
      <c r="J146" s="265"/>
      <c r="K146" s="265"/>
      <c r="L146" s="273"/>
      <c r="M146" s="263">
        <f t="shared" si="4"/>
        <v>5140</v>
      </c>
      <c r="N146" s="265"/>
      <c r="O146" s="265"/>
      <c r="P146" s="265"/>
      <c r="Q146" s="273"/>
      <c r="R146" s="265"/>
      <c r="S146" s="265"/>
      <c r="T146" s="273"/>
      <c r="U146" s="263">
        <f t="shared" si="10"/>
        <v>0</v>
      </c>
      <c r="V146" s="277"/>
      <c r="W146" s="265">
        <f t="shared" si="7"/>
        <v>5140</v>
      </c>
      <c r="X146" s="276" t="s">
        <v>614</v>
      </c>
      <c r="Y146" s="266" t="s">
        <v>195</v>
      </c>
      <c r="Z146" s="317" t="s">
        <v>507</v>
      </c>
      <c r="AA146" s="268" t="s">
        <v>1870</v>
      </c>
      <c r="AB146" s="268" t="s">
        <v>1910</v>
      </c>
    </row>
    <row r="147" spans="1:28" s="269" customFormat="1" ht="51" customHeight="1">
      <c r="A147" s="270" t="s">
        <v>615</v>
      </c>
      <c r="B147" s="276" t="s">
        <v>616</v>
      </c>
      <c r="C147" s="271" t="s">
        <v>283</v>
      </c>
      <c r="D147" s="271" t="s">
        <v>28</v>
      </c>
      <c r="E147" s="256" t="s">
        <v>167</v>
      </c>
      <c r="F147" s="265">
        <v>16621</v>
      </c>
      <c r="G147" s="265"/>
      <c r="H147" s="265"/>
      <c r="I147" s="273"/>
      <c r="J147" s="265"/>
      <c r="K147" s="265"/>
      <c r="L147" s="273"/>
      <c r="M147" s="263">
        <f t="shared" si="4"/>
        <v>16621</v>
      </c>
      <c r="N147" s="265"/>
      <c r="O147" s="265"/>
      <c r="P147" s="265"/>
      <c r="Q147" s="273"/>
      <c r="R147" s="265"/>
      <c r="S147" s="265"/>
      <c r="T147" s="273"/>
      <c r="U147" s="263">
        <f t="shared" si="10"/>
        <v>0</v>
      </c>
      <c r="V147" s="277"/>
      <c r="W147" s="265">
        <f t="shared" si="7"/>
        <v>16621</v>
      </c>
      <c r="X147" s="315" t="s">
        <v>616</v>
      </c>
      <c r="Y147" s="266" t="s">
        <v>195</v>
      </c>
      <c r="Z147" s="317" t="s">
        <v>617</v>
      </c>
      <c r="AA147" s="172" t="s">
        <v>1870</v>
      </c>
      <c r="AB147" s="172"/>
    </row>
    <row r="148" spans="1:28" s="269" customFormat="1" ht="51" customHeight="1">
      <c r="A148" s="270" t="s">
        <v>618</v>
      </c>
      <c r="B148" s="276" t="s">
        <v>619</v>
      </c>
      <c r="C148" s="271" t="s">
        <v>286</v>
      </c>
      <c r="D148" s="271" t="s">
        <v>28</v>
      </c>
      <c r="E148" s="256" t="s">
        <v>299</v>
      </c>
      <c r="F148" s="265">
        <v>2303</v>
      </c>
      <c r="G148" s="265"/>
      <c r="H148" s="265"/>
      <c r="I148" s="273"/>
      <c r="J148" s="265"/>
      <c r="K148" s="265"/>
      <c r="L148" s="273"/>
      <c r="M148" s="263">
        <f t="shared" si="4"/>
        <v>2303</v>
      </c>
      <c r="N148" s="265"/>
      <c r="O148" s="265"/>
      <c r="P148" s="265"/>
      <c r="Q148" s="273"/>
      <c r="R148" s="265"/>
      <c r="S148" s="265"/>
      <c r="T148" s="273"/>
      <c r="U148" s="263">
        <f t="shared" si="10"/>
        <v>0</v>
      </c>
      <c r="V148" s="277"/>
      <c r="W148" s="265">
        <f t="shared" si="7"/>
        <v>2303</v>
      </c>
      <c r="X148" s="276" t="s">
        <v>620</v>
      </c>
      <c r="Y148" s="266" t="s">
        <v>195</v>
      </c>
      <c r="Z148" s="317" t="s">
        <v>621</v>
      </c>
      <c r="AA148" s="108" t="s">
        <v>1870</v>
      </c>
      <c r="AB148" s="108" t="s">
        <v>2103</v>
      </c>
    </row>
    <row r="149" spans="1:28" s="269" customFormat="1" ht="74.650000000000006" customHeight="1">
      <c r="A149" s="270" t="s">
        <v>622</v>
      </c>
      <c r="B149" s="276" t="s">
        <v>623</v>
      </c>
      <c r="C149" s="271" t="s">
        <v>286</v>
      </c>
      <c r="D149" s="271" t="s">
        <v>28</v>
      </c>
      <c r="E149" s="256" t="s">
        <v>299</v>
      </c>
      <c r="F149" s="265">
        <v>1700</v>
      </c>
      <c r="G149" s="265"/>
      <c r="H149" s="265"/>
      <c r="I149" s="273"/>
      <c r="J149" s="265"/>
      <c r="K149" s="265"/>
      <c r="L149" s="273"/>
      <c r="M149" s="263">
        <f t="shared" si="4"/>
        <v>1700</v>
      </c>
      <c r="N149" s="265"/>
      <c r="O149" s="265"/>
      <c r="P149" s="265"/>
      <c r="Q149" s="273"/>
      <c r="R149" s="265"/>
      <c r="S149" s="265"/>
      <c r="T149" s="273"/>
      <c r="U149" s="263">
        <f t="shared" si="10"/>
        <v>0</v>
      </c>
      <c r="V149" s="277"/>
      <c r="W149" s="265">
        <f t="shared" si="7"/>
        <v>1700</v>
      </c>
      <c r="X149" s="276" t="s">
        <v>624</v>
      </c>
      <c r="Y149" s="266" t="s">
        <v>625</v>
      </c>
      <c r="Z149" s="317" t="s">
        <v>626</v>
      </c>
      <c r="AA149" s="108" t="s">
        <v>175</v>
      </c>
      <c r="AB149" s="125" t="s">
        <v>2072</v>
      </c>
    </row>
    <row r="150" spans="1:28" s="269" customFormat="1" ht="51" customHeight="1">
      <c r="A150" s="270" t="s">
        <v>627</v>
      </c>
      <c r="B150" s="276" t="s">
        <v>628</v>
      </c>
      <c r="C150" s="271" t="s">
        <v>629</v>
      </c>
      <c r="D150" s="271" t="s">
        <v>38</v>
      </c>
      <c r="E150" s="256" t="s">
        <v>304</v>
      </c>
      <c r="F150" s="265"/>
      <c r="G150" s="265"/>
      <c r="H150" s="265"/>
      <c r="I150" s="273"/>
      <c r="J150" s="265"/>
      <c r="K150" s="265"/>
      <c r="L150" s="273"/>
      <c r="M150" s="263">
        <f t="shared" ref="M150:M168" si="11">F150+H150+J150+K150</f>
        <v>0</v>
      </c>
      <c r="N150" s="265"/>
      <c r="O150" s="265"/>
      <c r="P150" s="265"/>
      <c r="Q150" s="273"/>
      <c r="R150" s="265"/>
      <c r="S150" s="265"/>
      <c r="T150" s="273"/>
      <c r="U150" s="263">
        <f t="shared" si="10"/>
        <v>0</v>
      </c>
      <c r="V150" s="277">
        <v>100000</v>
      </c>
      <c r="W150" s="265">
        <f t="shared" ref="W150:W170" si="12">V150+U150+M150</f>
        <v>100000</v>
      </c>
      <c r="X150" s="276" t="s">
        <v>630</v>
      </c>
      <c r="Y150" s="266" t="s">
        <v>57</v>
      </c>
      <c r="Z150" s="317" t="s">
        <v>631</v>
      </c>
      <c r="AA150" s="108" t="s">
        <v>175</v>
      </c>
      <c r="AB150" s="430" t="s">
        <v>1889</v>
      </c>
    </row>
    <row r="151" spans="1:28" s="269" customFormat="1" ht="131.44999999999999" customHeight="1">
      <c r="A151" s="270" t="s">
        <v>632</v>
      </c>
      <c r="B151" s="276" t="s">
        <v>633</v>
      </c>
      <c r="C151" s="271" t="s">
        <v>313</v>
      </c>
      <c r="D151" s="271" t="s">
        <v>38</v>
      </c>
      <c r="E151" s="256" t="s">
        <v>412</v>
      </c>
      <c r="F151" s="265"/>
      <c r="G151" s="265"/>
      <c r="H151" s="265"/>
      <c r="I151" s="273"/>
      <c r="J151" s="265"/>
      <c r="K151" s="265"/>
      <c r="L151" s="273"/>
      <c r="M151" s="263">
        <f t="shared" si="11"/>
        <v>0</v>
      </c>
      <c r="N151" s="277">
        <v>62000</v>
      </c>
      <c r="O151" s="265"/>
      <c r="P151" s="265"/>
      <c r="Q151" s="273"/>
      <c r="R151" s="265"/>
      <c r="S151" s="265"/>
      <c r="T151" s="273"/>
      <c r="U151" s="263">
        <f t="shared" si="10"/>
        <v>62000</v>
      </c>
      <c r="V151" s="277"/>
      <c r="W151" s="265">
        <f t="shared" si="12"/>
        <v>62000</v>
      </c>
      <c r="X151" s="276" t="s">
        <v>634</v>
      </c>
      <c r="Y151" s="266" t="s">
        <v>163</v>
      </c>
      <c r="Z151" s="255" t="s">
        <v>567</v>
      </c>
      <c r="AA151" s="108" t="s">
        <v>1870</v>
      </c>
      <c r="AB151" s="108"/>
    </row>
    <row r="152" spans="1:28" s="269" customFormat="1" ht="140.1" customHeight="1">
      <c r="A152" s="270" t="s">
        <v>635</v>
      </c>
      <c r="B152" s="276" t="s">
        <v>636</v>
      </c>
      <c r="C152" s="271" t="s">
        <v>313</v>
      </c>
      <c r="D152" s="271" t="s">
        <v>38</v>
      </c>
      <c r="E152" s="256" t="s">
        <v>637</v>
      </c>
      <c r="F152" s="265"/>
      <c r="G152" s="265"/>
      <c r="H152" s="265"/>
      <c r="I152" s="273"/>
      <c r="J152" s="265"/>
      <c r="K152" s="265"/>
      <c r="L152" s="273"/>
      <c r="M152" s="263">
        <f t="shared" si="11"/>
        <v>0</v>
      </c>
      <c r="N152" s="277">
        <v>50000</v>
      </c>
      <c r="O152" s="265"/>
      <c r="P152" s="265"/>
      <c r="Q152" s="273"/>
      <c r="R152" s="265"/>
      <c r="S152" s="265"/>
      <c r="T152" s="273"/>
      <c r="U152" s="263">
        <f t="shared" si="10"/>
        <v>50000</v>
      </c>
      <c r="V152" s="277">
        <v>50000</v>
      </c>
      <c r="W152" s="265">
        <f t="shared" si="12"/>
        <v>100000</v>
      </c>
      <c r="X152" s="276" t="s">
        <v>638</v>
      </c>
      <c r="Y152" s="266" t="s">
        <v>57</v>
      </c>
      <c r="Z152" s="255" t="s">
        <v>567</v>
      </c>
      <c r="AA152" s="108" t="s">
        <v>175</v>
      </c>
      <c r="AB152" s="108" t="s">
        <v>1911</v>
      </c>
    </row>
    <row r="153" spans="1:28" s="269" customFormat="1" ht="89.1" customHeight="1">
      <c r="A153" s="270" t="s">
        <v>639</v>
      </c>
      <c r="B153" s="276" t="s">
        <v>640</v>
      </c>
      <c r="C153" s="271" t="s">
        <v>313</v>
      </c>
      <c r="D153" s="271" t="s">
        <v>38</v>
      </c>
      <c r="E153" s="256" t="s">
        <v>637</v>
      </c>
      <c r="F153" s="265"/>
      <c r="G153" s="265"/>
      <c r="H153" s="265"/>
      <c r="I153" s="273"/>
      <c r="J153" s="265"/>
      <c r="K153" s="265"/>
      <c r="L153" s="273"/>
      <c r="M153" s="263">
        <f t="shared" si="11"/>
        <v>0</v>
      </c>
      <c r="N153" s="277">
        <v>25000</v>
      </c>
      <c r="O153" s="265"/>
      <c r="P153" s="265"/>
      <c r="Q153" s="273"/>
      <c r="R153" s="265"/>
      <c r="S153" s="265"/>
      <c r="T153" s="273"/>
      <c r="U153" s="263">
        <f t="shared" si="10"/>
        <v>25000</v>
      </c>
      <c r="V153" s="277"/>
      <c r="W153" s="265">
        <f t="shared" si="12"/>
        <v>25000</v>
      </c>
      <c r="X153" s="276" t="s">
        <v>641</v>
      </c>
      <c r="Y153" s="266" t="s">
        <v>163</v>
      </c>
      <c r="Z153" s="255" t="s">
        <v>567</v>
      </c>
      <c r="AA153" s="108" t="s">
        <v>175</v>
      </c>
      <c r="AB153" s="108" t="s">
        <v>1912</v>
      </c>
    </row>
    <row r="154" spans="1:28" s="269" customFormat="1" ht="89.1" customHeight="1">
      <c r="A154" s="270" t="s">
        <v>642</v>
      </c>
      <c r="B154" s="276" t="s">
        <v>643</v>
      </c>
      <c r="C154" s="271" t="s">
        <v>313</v>
      </c>
      <c r="D154" s="271" t="s">
        <v>38</v>
      </c>
      <c r="E154" s="256" t="s">
        <v>637</v>
      </c>
      <c r="F154" s="265"/>
      <c r="G154" s="265"/>
      <c r="H154" s="265"/>
      <c r="I154" s="273"/>
      <c r="J154" s="265"/>
      <c r="K154" s="265"/>
      <c r="L154" s="273"/>
      <c r="M154" s="263">
        <f t="shared" si="11"/>
        <v>0</v>
      </c>
      <c r="N154" s="265"/>
      <c r="O154" s="265"/>
      <c r="P154" s="265"/>
      <c r="Q154" s="273"/>
      <c r="R154" s="265"/>
      <c r="S154" s="265"/>
      <c r="T154" s="273"/>
      <c r="U154" s="263">
        <f t="shared" si="10"/>
        <v>0</v>
      </c>
      <c r="V154" s="277">
        <v>25000</v>
      </c>
      <c r="W154" s="265">
        <f t="shared" si="12"/>
        <v>25000</v>
      </c>
      <c r="X154" s="276" t="s">
        <v>644</v>
      </c>
      <c r="Y154" s="266" t="s">
        <v>226</v>
      </c>
      <c r="Z154" s="255" t="s">
        <v>567</v>
      </c>
      <c r="AA154" s="108" t="s">
        <v>175</v>
      </c>
      <c r="AB154" s="108" t="s">
        <v>1913</v>
      </c>
    </row>
    <row r="155" spans="1:28" s="269" customFormat="1" ht="89.1" customHeight="1">
      <c r="A155" s="270" t="s">
        <v>645</v>
      </c>
      <c r="B155" s="276" t="s">
        <v>646</v>
      </c>
      <c r="C155" s="271" t="s">
        <v>313</v>
      </c>
      <c r="D155" s="271" t="s">
        <v>38</v>
      </c>
      <c r="E155" s="256" t="s">
        <v>637</v>
      </c>
      <c r="F155" s="265"/>
      <c r="G155" s="265"/>
      <c r="H155" s="265"/>
      <c r="I155" s="273"/>
      <c r="J155" s="265"/>
      <c r="K155" s="265"/>
      <c r="L155" s="273"/>
      <c r="M155" s="263">
        <f t="shared" si="11"/>
        <v>0</v>
      </c>
      <c r="N155" s="265"/>
      <c r="O155" s="265"/>
      <c r="P155" s="265"/>
      <c r="Q155" s="273"/>
      <c r="R155" s="265"/>
      <c r="S155" s="265"/>
      <c r="T155" s="273"/>
      <c r="U155" s="263">
        <f t="shared" si="10"/>
        <v>0</v>
      </c>
      <c r="V155" s="277">
        <v>50000</v>
      </c>
      <c r="W155" s="265">
        <f t="shared" si="12"/>
        <v>50000</v>
      </c>
      <c r="X155" s="276" t="s">
        <v>647</v>
      </c>
      <c r="Y155" s="266" t="s">
        <v>226</v>
      </c>
      <c r="Z155" s="255" t="s">
        <v>567</v>
      </c>
      <c r="AA155" s="108" t="s">
        <v>175</v>
      </c>
      <c r="AB155" s="108" t="s">
        <v>1913</v>
      </c>
    </row>
    <row r="156" spans="1:28" s="269" customFormat="1" ht="89.1" customHeight="1">
      <c r="A156" s="270" t="s">
        <v>648</v>
      </c>
      <c r="B156" s="276" t="s">
        <v>649</v>
      </c>
      <c r="C156" s="271" t="s">
        <v>313</v>
      </c>
      <c r="D156" s="271" t="s">
        <v>38</v>
      </c>
      <c r="E156" s="256" t="s">
        <v>637</v>
      </c>
      <c r="F156" s="265"/>
      <c r="G156" s="265"/>
      <c r="H156" s="265"/>
      <c r="I156" s="273"/>
      <c r="J156" s="265"/>
      <c r="K156" s="265"/>
      <c r="L156" s="273"/>
      <c r="M156" s="263">
        <f t="shared" si="11"/>
        <v>0</v>
      </c>
      <c r="N156" s="265">
        <v>0</v>
      </c>
      <c r="O156" s="265"/>
      <c r="P156" s="265"/>
      <c r="Q156" s="273"/>
      <c r="R156" s="265"/>
      <c r="S156" s="265"/>
      <c r="T156" s="273"/>
      <c r="U156" s="263">
        <f t="shared" si="10"/>
        <v>0</v>
      </c>
      <c r="V156" s="277">
        <v>50000</v>
      </c>
      <c r="W156" s="265">
        <f t="shared" si="12"/>
        <v>50000</v>
      </c>
      <c r="X156" s="276" t="s">
        <v>649</v>
      </c>
      <c r="Y156" s="266" t="s">
        <v>57</v>
      </c>
      <c r="Z156" s="255" t="s">
        <v>567</v>
      </c>
      <c r="AA156" s="108" t="s">
        <v>175</v>
      </c>
      <c r="AB156" s="108" t="s">
        <v>1914</v>
      </c>
    </row>
    <row r="157" spans="1:28" s="269" customFormat="1" ht="21.75" customHeight="1">
      <c r="A157" s="270" t="s">
        <v>650</v>
      </c>
      <c r="B157" s="573" t="s">
        <v>1853</v>
      </c>
      <c r="C157" s="574"/>
      <c r="D157" s="574"/>
      <c r="E157" s="574"/>
      <c r="F157" s="574"/>
      <c r="G157" s="574"/>
      <c r="H157" s="574"/>
      <c r="I157" s="574"/>
      <c r="J157" s="574"/>
      <c r="K157" s="574"/>
      <c r="L157" s="574"/>
      <c r="M157" s="574"/>
      <c r="N157" s="574"/>
      <c r="O157" s="574"/>
      <c r="P157" s="574"/>
      <c r="Q157" s="574"/>
      <c r="R157" s="574"/>
      <c r="S157" s="574"/>
      <c r="T157" s="574"/>
      <c r="U157" s="574"/>
      <c r="V157" s="574"/>
      <c r="W157" s="574"/>
      <c r="X157" s="574"/>
      <c r="Y157" s="574"/>
      <c r="Z157" s="575"/>
      <c r="AA157" s="108"/>
      <c r="AB157" s="108"/>
    </row>
    <row r="158" spans="1:28" s="269" customFormat="1" ht="63.75">
      <c r="A158" s="270" t="s">
        <v>652</v>
      </c>
      <c r="B158" s="323" t="s">
        <v>653</v>
      </c>
      <c r="C158" s="271" t="s">
        <v>183</v>
      </c>
      <c r="D158" s="271" t="s">
        <v>28</v>
      </c>
      <c r="E158" s="256" t="s">
        <v>544</v>
      </c>
      <c r="F158" s="265">
        <f>3803+1097</f>
        <v>4900</v>
      </c>
      <c r="G158" s="265"/>
      <c r="H158" s="265"/>
      <c r="I158" s="273"/>
      <c r="J158" s="265"/>
      <c r="K158" s="265"/>
      <c r="L158" s="273"/>
      <c r="M158" s="263">
        <f t="shared" si="11"/>
        <v>4900</v>
      </c>
      <c r="N158" s="265"/>
      <c r="O158" s="265"/>
      <c r="P158" s="265"/>
      <c r="Q158" s="273"/>
      <c r="R158" s="265"/>
      <c r="S158" s="265"/>
      <c r="T158" s="273"/>
      <c r="U158" s="263">
        <f t="shared" si="10"/>
        <v>0</v>
      </c>
      <c r="V158" s="277"/>
      <c r="W158" s="265">
        <f t="shared" si="12"/>
        <v>4900</v>
      </c>
      <c r="X158" s="323" t="s">
        <v>654</v>
      </c>
      <c r="Y158" s="266" t="s">
        <v>195</v>
      </c>
      <c r="Z158" s="255" t="s">
        <v>651</v>
      </c>
      <c r="AA158" s="172" t="s">
        <v>1870</v>
      </c>
      <c r="AB158" s="451">
        <v>4900</v>
      </c>
    </row>
    <row r="159" spans="1:28" s="269" customFormat="1" ht="20.45" customHeight="1">
      <c r="A159" s="270" t="s">
        <v>655</v>
      </c>
      <c r="B159" s="573" t="s">
        <v>1853</v>
      </c>
      <c r="C159" s="574"/>
      <c r="D159" s="574"/>
      <c r="E159" s="574"/>
      <c r="F159" s="574"/>
      <c r="G159" s="574"/>
      <c r="H159" s="574"/>
      <c r="I159" s="574"/>
      <c r="J159" s="574"/>
      <c r="K159" s="574"/>
      <c r="L159" s="574"/>
      <c r="M159" s="574"/>
      <c r="N159" s="574"/>
      <c r="O159" s="574"/>
      <c r="P159" s="574"/>
      <c r="Q159" s="574"/>
      <c r="R159" s="574"/>
      <c r="S159" s="574"/>
      <c r="T159" s="574"/>
      <c r="U159" s="574"/>
      <c r="V159" s="574"/>
      <c r="W159" s="574"/>
      <c r="X159" s="574"/>
      <c r="Y159" s="574"/>
      <c r="Z159" s="575"/>
      <c r="AA159" s="108"/>
      <c r="AB159" s="108"/>
    </row>
    <row r="160" spans="1:28" s="269" customFormat="1" ht="89.25">
      <c r="A160" s="270" t="s">
        <v>656</v>
      </c>
      <c r="B160" s="308" t="s">
        <v>657</v>
      </c>
      <c r="C160" s="271" t="s">
        <v>183</v>
      </c>
      <c r="D160" s="271" t="s">
        <v>28</v>
      </c>
      <c r="E160" s="256" t="s">
        <v>544</v>
      </c>
      <c r="F160" s="265">
        <v>30700</v>
      </c>
      <c r="G160" s="265"/>
      <c r="H160" s="265"/>
      <c r="I160" s="273"/>
      <c r="J160" s="265"/>
      <c r="K160" s="265"/>
      <c r="L160" s="273"/>
      <c r="M160" s="263">
        <f t="shared" si="11"/>
        <v>30700</v>
      </c>
      <c r="N160" s="265"/>
      <c r="O160" s="265"/>
      <c r="P160" s="265"/>
      <c r="Q160" s="273"/>
      <c r="R160" s="265"/>
      <c r="S160" s="265"/>
      <c r="T160" s="273"/>
      <c r="U160" s="263">
        <f t="shared" si="10"/>
        <v>0</v>
      </c>
      <c r="V160" s="277"/>
      <c r="W160" s="265">
        <f t="shared" si="12"/>
        <v>30700</v>
      </c>
      <c r="X160" s="308" t="s">
        <v>658</v>
      </c>
      <c r="Y160" s="266" t="s">
        <v>195</v>
      </c>
      <c r="Z160" s="255" t="s">
        <v>651</v>
      </c>
      <c r="AA160" s="172" t="s">
        <v>1870</v>
      </c>
      <c r="AB160" s="451">
        <v>30700</v>
      </c>
    </row>
    <row r="161" spans="1:28" s="269" customFormat="1" ht="56.1" customHeight="1">
      <c r="A161" s="270" t="s">
        <v>659</v>
      </c>
      <c r="B161" s="322" t="s">
        <v>660</v>
      </c>
      <c r="C161" s="271" t="s">
        <v>183</v>
      </c>
      <c r="D161" s="271" t="s">
        <v>28</v>
      </c>
      <c r="E161" s="256" t="s">
        <v>544</v>
      </c>
      <c r="F161" s="265">
        <v>1400</v>
      </c>
      <c r="G161" s="265"/>
      <c r="H161" s="265"/>
      <c r="I161" s="273"/>
      <c r="J161" s="265"/>
      <c r="K161" s="265"/>
      <c r="L161" s="273"/>
      <c r="M161" s="263">
        <f t="shared" si="11"/>
        <v>1400</v>
      </c>
      <c r="N161" s="265"/>
      <c r="O161" s="265"/>
      <c r="P161" s="265"/>
      <c r="Q161" s="273"/>
      <c r="R161" s="265"/>
      <c r="S161" s="265"/>
      <c r="T161" s="273"/>
      <c r="U161" s="263">
        <f t="shared" si="10"/>
        <v>0</v>
      </c>
      <c r="V161" s="277"/>
      <c r="W161" s="265">
        <f t="shared" si="12"/>
        <v>1400</v>
      </c>
      <c r="X161" s="322" t="s">
        <v>661</v>
      </c>
      <c r="Y161" s="266" t="s">
        <v>195</v>
      </c>
      <c r="Z161" s="255" t="s">
        <v>651</v>
      </c>
      <c r="AA161" s="172" t="s">
        <v>1870</v>
      </c>
      <c r="AB161" s="452">
        <v>1400</v>
      </c>
    </row>
    <row r="162" spans="1:28" s="269" customFormat="1" ht="63.75">
      <c r="A162" s="270" t="s">
        <v>662</v>
      </c>
      <c r="B162" s="324" t="s">
        <v>663</v>
      </c>
      <c r="C162" s="271" t="s">
        <v>183</v>
      </c>
      <c r="D162" s="271" t="s">
        <v>28</v>
      </c>
      <c r="E162" s="256" t="s">
        <v>544</v>
      </c>
      <c r="F162" s="265">
        <f>4500+3400</f>
        <v>7900</v>
      </c>
      <c r="G162" s="265"/>
      <c r="H162" s="265"/>
      <c r="I162" s="273"/>
      <c r="J162" s="265"/>
      <c r="K162" s="265"/>
      <c r="L162" s="273"/>
      <c r="M162" s="263">
        <f t="shared" si="11"/>
        <v>7900</v>
      </c>
      <c r="N162" s="265"/>
      <c r="O162" s="265"/>
      <c r="P162" s="265"/>
      <c r="Q162" s="273"/>
      <c r="R162" s="265"/>
      <c r="S162" s="265"/>
      <c r="T162" s="273"/>
      <c r="U162" s="263">
        <f t="shared" si="10"/>
        <v>0</v>
      </c>
      <c r="V162" s="277"/>
      <c r="W162" s="265">
        <f t="shared" si="12"/>
        <v>7900</v>
      </c>
      <c r="X162" s="324" t="s">
        <v>664</v>
      </c>
      <c r="Y162" s="266" t="s">
        <v>195</v>
      </c>
      <c r="Z162" s="255" t="s">
        <v>651</v>
      </c>
      <c r="AA162" s="172" t="s">
        <v>1870</v>
      </c>
      <c r="AB162" s="451">
        <v>7900</v>
      </c>
    </row>
    <row r="163" spans="1:28" s="269" customFormat="1" ht="114.75">
      <c r="A163" s="270" t="s">
        <v>665</v>
      </c>
      <c r="B163" s="325" t="s">
        <v>666</v>
      </c>
      <c r="C163" s="271" t="s">
        <v>183</v>
      </c>
      <c r="D163" s="271" t="s">
        <v>28</v>
      </c>
      <c r="E163" s="256" t="s">
        <v>544</v>
      </c>
      <c r="F163" s="265">
        <f>1200+1000</f>
        <v>2200</v>
      </c>
      <c r="G163" s="265"/>
      <c r="H163" s="265"/>
      <c r="I163" s="273"/>
      <c r="J163" s="265"/>
      <c r="K163" s="265"/>
      <c r="L163" s="273"/>
      <c r="M163" s="263">
        <f t="shared" si="11"/>
        <v>2200</v>
      </c>
      <c r="N163" s="265"/>
      <c r="O163" s="265"/>
      <c r="P163" s="265"/>
      <c r="Q163" s="273"/>
      <c r="R163" s="265"/>
      <c r="S163" s="265"/>
      <c r="T163" s="273"/>
      <c r="U163" s="263">
        <f t="shared" si="10"/>
        <v>0</v>
      </c>
      <c r="V163" s="277"/>
      <c r="W163" s="265">
        <f t="shared" si="12"/>
        <v>2200</v>
      </c>
      <c r="X163" s="325" t="s">
        <v>667</v>
      </c>
      <c r="Y163" s="266" t="s">
        <v>195</v>
      </c>
      <c r="Z163" s="255" t="s">
        <v>651</v>
      </c>
      <c r="AA163" s="172" t="s">
        <v>1870</v>
      </c>
      <c r="AB163" s="451">
        <v>2200</v>
      </c>
    </row>
    <row r="164" spans="1:28" s="269" customFormat="1" ht="60" customHeight="1">
      <c r="A164" s="270" t="s">
        <v>668</v>
      </c>
      <c r="B164" s="276" t="s">
        <v>669</v>
      </c>
      <c r="C164" s="271" t="s">
        <v>183</v>
      </c>
      <c r="D164" s="271" t="s">
        <v>28</v>
      </c>
      <c r="E164" s="256" t="s">
        <v>670</v>
      </c>
      <c r="F164" s="265">
        <v>0</v>
      </c>
      <c r="G164" s="265"/>
      <c r="H164" s="265"/>
      <c r="I164" s="273"/>
      <c r="J164" s="265"/>
      <c r="K164" s="265"/>
      <c r="L164" s="273"/>
      <c r="M164" s="263">
        <f t="shared" si="11"/>
        <v>0</v>
      </c>
      <c r="N164" s="265">
        <v>60000</v>
      </c>
      <c r="O164" s="265"/>
      <c r="P164" s="265"/>
      <c r="Q164" s="273"/>
      <c r="R164" s="265"/>
      <c r="S164" s="265"/>
      <c r="T164" s="273"/>
      <c r="U164" s="263">
        <f>N164+P164+R164+S164</f>
        <v>60000</v>
      </c>
      <c r="V164" s="277"/>
      <c r="W164" s="265">
        <f t="shared" si="12"/>
        <v>60000</v>
      </c>
      <c r="X164" s="276" t="s">
        <v>671</v>
      </c>
      <c r="Y164" s="266" t="s">
        <v>195</v>
      </c>
      <c r="Z164" s="255" t="s">
        <v>33</v>
      </c>
      <c r="AA164" s="108" t="s">
        <v>175</v>
      </c>
      <c r="AB164" s="108" t="s">
        <v>1915</v>
      </c>
    </row>
    <row r="165" spans="1:28" s="269" customFormat="1" ht="60" customHeight="1">
      <c r="A165" s="270" t="s">
        <v>672</v>
      </c>
      <c r="B165" s="276" t="s">
        <v>1827</v>
      </c>
      <c r="C165" s="271" t="s">
        <v>183</v>
      </c>
      <c r="D165" s="271" t="s">
        <v>28</v>
      </c>
      <c r="E165" s="256" t="s">
        <v>544</v>
      </c>
      <c r="F165" s="265"/>
      <c r="G165" s="265"/>
      <c r="H165" s="265"/>
      <c r="I165" s="273"/>
      <c r="J165" s="265"/>
      <c r="K165" s="265"/>
      <c r="L165" s="273"/>
      <c r="M165" s="263"/>
      <c r="N165" s="265"/>
      <c r="O165" s="265"/>
      <c r="P165" s="265"/>
      <c r="Q165" s="273"/>
      <c r="R165" s="265"/>
      <c r="S165" s="265"/>
      <c r="T165" s="273"/>
      <c r="U165" s="263"/>
      <c r="V165" s="277">
        <v>20000</v>
      </c>
      <c r="W165" s="265">
        <f t="shared" si="12"/>
        <v>20000</v>
      </c>
      <c r="X165" s="276" t="s">
        <v>673</v>
      </c>
      <c r="Y165" s="266" t="s">
        <v>226</v>
      </c>
      <c r="Z165" s="255" t="s">
        <v>33</v>
      </c>
      <c r="AA165" s="108" t="s">
        <v>175</v>
      </c>
      <c r="AB165" s="108" t="s">
        <v>1913</v>
      </c>
    </row>
    <row r="166" spans="1:28" s="269" customFormat="1" ht="60" customHeight="1">
      <c r="A166" s="270" t="s">
        <v>674</v>
      </c>
      <c r="B166" s="276" t="s">
        <v>675</v>
      </c>
      <c r="C166" s="271" t="s">
        <v>183</v>
      </c>
      <c r="D166" s="271" t="s">
        <v>28</v>
      </c>
      <c r="E166" s="256" t="s">
        <v>544</v>
      </c>
      <c r="F166" s="265"/>
      <c r="G166" s="265"/>
      <c r="H166" s="265"/>
      <c r="I166" s="273"/>
      <c r="J166" s="265"/>
      <c r="K166" s="265"/>
      <c r="L166" s="273"/>
      <c r="M166" s="263"/>
      <c r="N166" s="265"/>
      <c r="O166" s="265"/>
      <c r="P166" s="265"/>
      <c r="Q166" s="273"/>
      <c r="R166" s="265"/>
      <c r="S166" s="265"/>
      <c r="T166" s="273"/>
      <c r="U166" s="263"/>
      <c r="V166" s="277">
        <v>20000</v>
      </c>
      <c r="W166" s="265">
        <f t="shared" si="12"/>
        <v>20000</v>
      </c>
      <c r="X166" s="276" t="s">
        <v>676</v>
      </c>
      <c r="Y166" s="266" t="s">
        <v>226</v>
      </c>
      <c r="Z166" s="255" t="s">
        <v>33</v>
      </c>
      <c r="AA166" s="108" t="s">
        <v>175</v>
      </c>
      <c r="AB166" s="108" t="s">
        <v>1913</v>
      </c>
    </row>
    <row r="167" spans="1:28" s="269" customFormat="1" ht="60" customHeight="1">
      <c r="A167" s="270" t="s">
        <v>677</v>
      </c>
      <c r="B167" s="276" t="s">
        <v>678</v>
      </c>
      <c r="C167" s="271" t="s">
        <v>183</v>
      </c>
      <c r="D167" s="271" t="s">
        <v>28</v>
      </c>
      <c r="E167" s="256" t="s">
        <v>544</v>
      </c>
      <c r="F167" s="265"/>
      <c r="G167" s="265"/>
      <c r="H167" s="265"/>
      <c r="I167" s="273"/>
      <c r="J167" s="265"/>
      <c r="K167" s="265"/>
      <c r="L167" s="273"/>
      <c r="M167" s="263"/>
      <c r="N167" s="265"/>
      <c r="O167" s="265"/>
      <c r="P167" s="265"/>
      <c r="Q167" s="273"/>
      <c r="R167" s="265"/>
      <c r="S167" s="265"/>
      <c r="T167" s="273"/>
      <c r="U167" s="263"/>
      <c r="V167" s="277">
        <v>145000</v>
      </c>
      <c r="W167" s="265">
        <f t="shared" si="12"/>
        <v>145000</v>
      </c>
      <c r="X167" s="276" t="s">
        <v>679</v>
      </c>
      <c r="Y167" s="266" t="s">
        <v>57</v>
      </c>
      <c r="Z167" s="255" t="s">
        <v>33</v>
      </c>
      <c r="AA167" s="108" t="s">
        <v>175</v>
      </c>
      <c r="AB167" s="108" t="s">
        <v>1913</v>
      </c>
    </row>
    <row r="168" spans="1:28" s="269" customFormat="1" ht="51" customHeight="1">
      <c r="A168" s="270" t="s">
        <v>680</v>
      </c>
      <c r="B168" s="276" t="s">
        <v>681</v>
      </c>
      <c r="C168" s="271" t="s">
        <v>172</v>
      </c>
      <c r="D168" s="271" t="s">
        <v>38</v>
      </c>
      <c r="E168" s="256" t="s">
        <v>128</v>
      </c>
      <c r="F168" s="265"/>
      <c r="G168" s="265"/>
      <c r="H168" s="265"/>
      <c r="I168" s="273"/>
      <c r="J168" s="265"/>
      <c r="K168" s="265"/>
      <c r="L168" s="273"/>
      <c r="M168" s="263">
        <f t="shared" si="11"/>
        <v>0</v>
      </c>
      <c r="N168" s="265"/>
      <c r="O168" s="265"/>
      <c r="P168" s="265"/>
      <c r="Q168" s="273"/>
      <c r="R168" s="265"/>
      <c r="S168" s="265"/>
      <c r="T168" s="273"/>
      <c r="U168" s="263">
        <f>N168+P168+R168+S168</f>
        <v>0</v>
      </c>
      <c r="V168" s="277">
        <v>130000</v>
      </c>
      <c r="W168" s="265">
        <f t="shared" si="12"/>
        <v>130000</v>
      </c>
      <c r="X168" s="276" t="s">
        <v>682</v>
      </c>
      <c r="Y168" s="266" t="s">
        <v>57</v>
      </c>
      <c r="Z168" s="255" t="s">
        <v>33</v>
      </c>
      <c r="AA168" s="108" t="s">
        <v>175</v>
      </c>
      <c r="AB168" s="108" t="s">
        <v>1913</v>
      </c>
    </row>
    <row r="169" spans="1:28" s="269" customFormat="1" ht="51" customHeight="1">
      <c r="A169" s="270" t="s">
        <v>683</v>
      </c>
      <c r="B169" s="276" t="s">
        <v>684</v>
      </c>
      <c r="C169" s="271" t="s">
        <v>183</v>
      </c>
      <c r="D169" s="271" t="s">
        <v>38</v>
      </c>
      <c r="E169" s="256" t="s">
        <v>128</v>
      </c>
      <c r="F169" s="265"/>
      <c r="G169" s="265"/>
      <c r="H169" s="265"/>
      <c r="I169" s="273"/>
      <c r="J169" s="265"/>
      <c r="K169" s="265"/>
      <c r="L169" s="273"/>
      <c r="M169" s="263"/>
      <c r="N169" s="265"/>
      <c r="O169" s="265"/>
      <c r="P169" s="265"/>
      <c r="Q169" s="273"/>
      <c r="R169" s="265"/>
      <c r="S169" s="265"/>
      <c r="T169" s="273"/>
      <c r="U169" s="263">
        <f t="shared" ref="U169" si="13">N169+P169+R169+S169</f>
        <v>0</v>
      </c>
      <c r="V169" s="277">
        <v>70000</v>
      </c>
      <c r="W169" s="265">
        <f t="shared" si="12"/>
        <v>70000</v>
      </c>
      <c r="X169" s="276" t="s">
        <v>685</v>
      </c>
      <c r="Y169" s="266" t="s">
        <v>57</v>
      </c>
      <c r="Z169" s="255" t="s">
        <v>686</v>
      </c>
      <c r="AA169" s="268"/>
      <c r="AB169" s="268"/>
    </row>
    <row r="170" spans="1:28" s="269" customFormat="1" ht="51" customHeight="1">
      <c r="A170" s="257" t="s">
        <v>687</v>
      </c>
      <c r="B170" s="259" t="s">
        <v>688</v>
      </c>
      <c r="C170" s="255" t="s">
        <v>270</v>
      </c>
      <c r="D170" s="255" t="s">
        <v>38</v>
      </c>
      <c r="E170" s="256" t="s">
        <v>128</v>
      </c>
      <c r="F170" s="258"/>
      <c r="G170" s="258"/>
      <c r="H170" s="260"/>
      <c r="I170" s="261" t="s">
        <v>689</v>
      </c>
      <c r="J170" s="258"/>
      <c r="K170" s="258"/>
      <c r="L170" s="260"/>
      <c r="M170" s="262"/>
      <c r="N170" s="258">
        <v>5000</v>
      </c>
      <c r="O170" s="258"/>
      <c r="P170" s="260"/>
      <c r="Q170" s="261" t="s">
        <v>689</v>
      </c>
      <c r="R170" s="258">
        <v>50000</v>
      </c>
      <c r="S170" s="258"/>
      <c r="T170" s="260"/>
      <c r="U170" s="263">
        <f>N170+P170+R170+S170</f>
        <v>55000</v>
      </c>
      <c r="V170" s="264"/>
      <c r="W170" s="265">
        <f t="shared" si="12"/>
        <v>55000</v>
      </c>
      <c r="X170" s="259" t="s">
        <v>690</v>
      </c>
      <c r="Y170" s="266" t="s">
        <v>163</v>
      </c>
      <c r="Z170" s="267" t="s">
        <v>33</v>
      </c>
      <c r="AA170" s="108" t="s">
        <v>175</v>
      </c>
      <c r="AB170" s="125" t="s">
        <v>1916</v>
      </c>
    </row>
    <row r="171" spans="1:28" s="403" customFormat="1" ht="15">
      <c r="A171" s="587" t="s">
        <v>1856</v>
      </c>
      <c r="B171" s="588"/>
      <c r="C171" s="588"/>
      <c r="D171" s="588"/>
      <c r="E171" s="588"/>
      <c r="F171" s="588"/>
      <c r="G171" s="588"/>
      <c r="H171" s="588"/>
      <c r="I171" s="588"/>
      <c r="J171" s="588"/>
      <c r="K171" s="588"/>
      <c r="L171" s="588"/>
      <c r="M171" s="588"/>
      <c r="N171" s="588"/>
      <c r="O171" s="588"/>
      <c r="P171" s="588"/>
      <c r="Q171" s="588"/>
      <c r="R171" s="588"/>
      <c r="S171" s="588"/>
      <c r="T171" s="588"/>
      <c r="U171" s="588"/>
      <c r="V171" s="588"/>
      <c r="W171" s="588"/>
      <c r="X171" s="588"/>
      <c r="Y171" s="588"/>
      <c r="Z171" s="588"/>
      <c r="AA171" s="588"/>
      <c r="AB171" s="589"/>
    </row>
    <row r="172" spans="1:28" s="269" customFormat="1" ht="119.1" customHeight="1">
      <c r="A172" s="257" t="s">
        <v>691</v>
      </c>
      <c r="B172" s="259" t="s">
        <v>692</v>
      </c>
      <c r="C172" s="255" t="s">
        <v>270</v>
      </c>
      <c r="D172" s="255" t="s">
        <v>38</v>
      </c>
      <c r="E172" s="256" t="s">
        <v>128</v>
      </c>
      <c r="F172" s="258"/>
      <c r="G172" s="258"/>
      <c r="H172" s="260"/>
      <c r="I172" s="261"/>
      <c r="J172" s="258"/>
      <c r="K172" s="258"/>
      <c r="L172" s="260"/>
      <c r="M172" s="262"/>
      <c r="N172" s="258">
        <v>200000</v>
      </c>
      <c r="O172" s="258"/>
      <c r="P172" s="260"/>
      <c r="Q172" s="261"/>
      <c r="R172" s="258"/>
      <c r="S172" s="258"/>
      <c r="T172" s="260"/>
      <c r="U172" s="263">
        <v>130000</v>
      </c>
      <c r="V172" s="264">
        <v>20000</v>
      </c>
      <c r="W172" s="265">
        <f>V172+U172+M172</f>
        <v>150000</v>
      </c>
      <c r="X172" s="259" t="s">
        <v>1831</v>
      </c>
      <c r="Y172" s="266" t="s">
        <v>1828</v>
      </c>
      <c r="Z172" s="267" t="s">
        <v>33</v>
      </c>
      <c r="AA172" s="108" t="s">
        <v>175</v>
      </c>
      <c r="AB172" s="108" t="s">
        <v>1917</v>
      </c>
    </row>
    <row r="173" spans="1:28" s="403" customFormat="1" ht="15">
      <c r="A173" s="587" t="s">
        <v>1855</v>
      </c>
      <c r="B173" s="588"/>
      <c r="C173" s="588"/>
      <c r="D173" s="588"/>
      <c r="E173" s="588"/>
      <c r="F173" s="588"/>
      <c r="G173" s="588"/>
      <c r="H173" s="588"/>
      <c r="I173" s="588"/>
      <c r="J173" s="588"/>
      <c r="K173" s="588"/>
      <c r="L173" s="588"/>
      <c r="M173" s="588"/>
      <c r="N173" s="588"/>
      <c r="O173" s="588"/>
      <c r="P173" s="588"/>
      <c r="Q173" s="588"/>
      <c r="R173" s="588"/>
      <c r="S173" s="588"/>
      <c r="T173" s="588"/>
      <c r="U173" s="588"/>
      <c r="V173" s="588"/>
      <c r="W173" s="588"/>
      <c r="X173" s="588"/>
      <c r="Y173" s="588"/>
      <c r="Z173" s="588"/>
      <c r="AA173" s="588"/>
      <c r="AB173" s="589"/>
    </row>
    <row r="174" spans="1:28" s="269" customFormat="1" ht="98.65" customHeight="1">
      <c r="A174" s="257" t="s">
        <v>1840</v>
      </c>
      <c r="B174" s="259" t="s">
        <v>1841</v>
      </c>
      <c r="C174" s="255" t="s">
        <v>263</v>
      </c>
      <c r="D174" s="255" t="s">
        <v>38</v>
      </c>
      <c r="E174" s="256" t="s">
        <v>128</v>
      </c>
      <c r="F174" s="258"/>
      <c r="G174" s="258"/>
      <c r="H174" s="260"/>
      <c r="I174" s="261"/>
      <c r="J174" s="258"/>
      <c r="K174" s="258"/>
      <c r="L174" s="260"/>
      <c r="M174" s="262"/>
      <c r="N174" s="258">
        <v>2542</v>
      </c>
      <c r="O174" s="258">
        <v>22873</v>
      </c>
      <c r="P174" s="260"/>
      <c r="Q174" s="261"/>
      <c r="R174" s="258"/>
      <c r="S174" s="258"/>
      <c r="T174" s="260"/>
      <c r="U174" s="263">
        <f>N174+P174+R174+S174</f>
        <v>2542</v>
      </c>
      <c r="V174" s="264"/>
      <c r="W174" s="265">
        <f>V174+U174+M174</f>
        <v>2542</v>
      </c>
      <c r="X174" s="259" t="s">
        <v>1842</v>
      </c>
      <c r="Y174" s="266" t="s">
        <v>1828</v>
      </c>
      <c r="Z174" s="267" t="s">
        <v>33</v>
      </c>
      <c r="AA174" s="268" t="s">
        <v>1860</v>
      </c>
      <c r="AB174" s="470" t="s">
        <v>2113</v>
      </c>
    </row>
    <row r="175" spans="1:28" s="403" customFormat="1" ht="15">
      <c r="A175" s="587" t="s">
        <v>1855</v>
      </c>
      <c r="B175" s="588"/>
      <c r="C175" s="588"/>
      <c r="D175" s="588"/>
      <c r="E175" s="588"/>
      <c r="F175" s="588"/>
      <c r="G175" s="588"/>
      <c r="H175" s="588"/>
      <c r="I175" s="588"/>
      <c r="J175" s="588"/>
      <c r="K175" s="588"/>
      <c r="L175" s="588"/>
      <c r="M175" s="588"/>
      <c r="N175" s="588"/>
      <c r="O175" s="588"/>
      <c r="P175" s="588"/>
      <c r="Q175" s="588"/>
      <c r="R175" s="588"/>
      <c r="S175" s="588"/>
      <c r="T175" s="588"/>
      <c r="U175" s="588"/>
      <c r="V175" s="588"/>
      <c r="W175" s="588"/>
      <c r="X175" s="588"/>
      <c r="Y175" s="588"/>
      <c r="Z175" s="588"/>
      <c r="AA175" s="588"/>
      <c r="AB175" s="589"/>
    </row>
    <row r="176" spans="1:28" s="269" customFormat="1" ht="164.65" customHeight="1">
      <c r="A176" s="257" t="s">
        <v>1843</v>
      </c>
      <c r="B176" s="259" t="s">
        <v>553</v>
      </c>
      <c r="C176" s="255" t="s">
        <v>286</v>
      </c>
      <c r="D176" s="255" t="s">
        <v>38</v>
      </c>
      <c r="E176" s="256" t="s">
        <v>287</v>
      </c>
      <c r="F176" s="258"/>
      <c r="G176" s="258"/>
      <c r="H176" s="260"/>
      <c r="I176" s="261"/>
      <c r="J176" s="258"/>
      <c r="K176" s="258"/>
      <c r="L176" s="260"/>
      <c r="M176" s="262"/>
      <c r="N176" s="258">
        <v>50055</v>
      </c>
      <c r="O176" s="258"/>
      <c r="P176" s="260"/>
      <c r="Q176" s="261"/>
      <c r="R176" s="258"/>
      <c r="S176" s="258"/>
      <c r="T176" s="260"/>
      <c r="U176" s="263">
        <f>N176+P176+R176+S176</f>
        <v>50055</v>
      </c>
      <c r="V176" s="264"/>
      <c r="W176" s="265">
        <f>V176+U176+M176</f>
        <v>50055</v>
      </c>
      <c r="X176" s="259" t="s">
        <v>1844</v>
      </c>
      <c r="Y176" s="266" t="s">
        <v>1343</v>
      </c>
      <c r="Z176" s="267" t="s">
        <v>556</v>
      </c>
      <c r="AA176" s="268"/>
      <c r="AB176" s="471"/>
    </row>
    <row r="177" spans="1:55" s="150" customFormat="1" ht="15">
      <c r="A177" s="590" t="s">
        <v>1854</v>
      </c>
      <c r="B177" s="591"/>
      <c r="C177" s="591"/>
      <c r="D177" s="591"/>
      <c r="E177" s="591"/>
      <c r="F177" s="591"/>
      <c r="G177" s="591"/>
      <c r="H177" s="591"/>
      <c r="I177" s="591"/>
      <c r="J177" s="591"/>
      <c r="K177" s="591"/>
      <c r="L177" s="591"/>
      <c r="M177" s="591"/>
      <c r="N177" s="591"/>
      <c r="O177" s="591"/>
      <c r="P177" s="591"/>
      <c r="Q177" s="591"/>
      <c r="R177" s="591"/>
      <c r="S177" s="591"/>
      <c r="T177" s="591"/>
      <c r="U177" s="591"/>
      <c r="V177" s="591"/>
      <c r="W177" s="591"/>
      <c r="X177" s="591"/>
      <c r="Y177" s="591"/>
      <c r="Z177" s="591"/>
      <c r="AA177" s="591"/>
      <c r="AB177" s="592"/>
    </row>
    <row r="178" spans="1:55" s="17" customFormat="1" ht="32.1" customHeight="1">
      <c r="A178" s="133"/>
      <c r="B178" s="134" t="s">
        <v>693</v>
      </c>
      <c r="C178" s="135"/>
      <c r="D178" s="135"/>
      <c r="E178" s="136"/>
      <c r="F178" s="137">
        <f>SUM(F179:F179)</f>
        <v>0</v>
      </c>
      <c r="G178" s="137">
        <f>SUM(G179:G179)</f>
        <v>0</v>
      </c>
      <c r="H178" s="137">
        <f>SUM(H179:H179)</f>
        <v>0</v>
      </c>
      <c r="I178" s="138"/>
      <c r="J178" s="137">
        <f>SUM(J179:J179)</f>
        <v>0</v>
      </c>
      <c r="K178" s="137">
        <f>SUM(K179:K179)</f>
        <v>0</v>
      </c>
      <c r="L178" s="138"/>
      <c r="M178" s="137">
        <f>SUM(M179:M179)</f>
        <v>0</v>
      </c>
      <c r="N178" s="137">
        <f>SUM(N179:N179)</f>
        <v>15000</v>
      </c>
      <c r="O178" s="137">
        <f>SUM(O179:O179)</f>
        <v>0</v>
      </c>
      <c r="P178" s="137">
        <f>SUM(P179:P179)</f>
        <v>0</v>
      </c>
      <c r="Q178" s="138"/>
      <c r="R178" s="137">
        <f>SUM(R179:R179)</f>
        <v>0</v>
      </c>
      <c r="S178" s="137">
        <f>SUM(S179:S179)</f>
        <v>0</v>
      </c>
      <c r="T178" s="138"/>
      <c r="U178" s="137">
        <f>SUM(U179:U179)</f>
        <v>15000</v>
      </c>
      <c r="V178" s="137">
        <f>SUM(V179:V179)</f>
        <v>0</v>
      </c>
      <c r="W178" s="137">
        <f>SUM(W179:W179)</f>
        <v>15000</v>
      </c>
      <c r="X178" s="139"/>
      <c r="Y178" s="140"/>
      <c r="Z178" s="141"/>
      <c r="AA178" s="141"/>
      <c r="AB178" s="141"/>
      <c r="AC178" s="6"/>
      <c r="AH178" s="6"/>
      <c r="AI178" s="6"/>
      <c r="AJ178" s="6"/>
      <c r="AK178" s="6"/>
      <c r="AL178" s="6"/>
      <c r="AM178" s="6"/>
      <c r="AN178" s="6"/>
      <c r="AO178" s="6"/>
      <c r="AP178" s="6"/>
      <c r="AQ178" s="6"/>
      <c r="AR178" s="6"/>
      <c r="AS178" s="6"/>
      <c r="AT178" s="6"/>
      <c r="AU178" s="6"/>
      <c r="AV178" s="6"/>
      <c r="AW178" s="6"/>
      <c r="AX178" s="6"/>
      <c r="AY178" s="6"/>
      <c r="AZ178" s="6"/>
      <c r="BA178" s="6"/>
      <c r="BB178" s="6"/>
      <c r="BC178" s="6"/>
    </row>
    <row r="179" spans="1:55" ht="81.95" customHeight="1">
      <c r="A179" s="92" t="s">
        <v>694</v>
      </c>
      <c r="B179" s="106" t="s">
        <v>1845</v>
      </c>
      <c r="C179" s="94" t="s">
        <v>702</v>
      </c>
      <c r="D179" s="94" t="s">
        <v>38</v>
      </c>
      <c r="E179" s="107" t="s">
        <v>1846</v>
      </c>
      <c r="F179" s="103"/>
      <c r="G179" s="98"/>
      <c r="H179" s="98"/>
      <c r="I179" s="98"/>
      <c r="J179" s="98"/>
      <c r="K179" s="98"/>
      <c r="L179" s="98"/>
      <c r="M179" s="97">
        <f>F179+H179+J179+K179</f>
        <v>0</v>
      </c>
      <c r="N179" s="103">
        <v>15000</v>
      </c>
      <c r="O179" s="98"/>
      <c r="P179" s="98"/>
      <c r="Q179" s="98"/>
      <c r="R179" s="98"/>
      <c r="S179" s="98"/>
      <c r="T179" s="98"/>
      <c r="U179" s="97">
        <f>N179+P179+R179+S179</f>
        <v>15000</v>
      </c>
      <c r="V179" s="98"/>
      <c r="W179" s="103">
        <f>V179+U179+M179</f>
        <v>15000</v>
      </c>
      <c r="X179" s="99" t="s">
        <v>1847</v>
      </c>
      <c r="Y179" s="100" t="s">
        <v>57</v>
      </c>
      <c r="Z179" s="95" t="s">
        <v>1848</v>
      </c>
      <c r="AA179" s="275"/>
      <c r="AB179" s="278"/>
    </row>
    <row r="180" spans="1:55" s="150" customFormat="1" ht="15">
      <c r="A180" s="590" t="s">
        <v>1855</v>
      </c>
      <c r="B180" s="591"/>
      <c r="C180" s="591"/>
      <c r="D180" s="591"/>
      <c r="E180" s="591"/>
      <c r="F180" s="591"/>
      <c r="G180" s="591"/>
      <c r="H180" s="591"/>
      <c r="I180" s="591"/>
      <c r="J180" s="591"/>
      <c r="K180" s="591"/>
      <c r="L180" s="591"/>
      <c r="M180" s="591"/>
      <c r="N180" s="591"/>
      <c r="O180" s="591"/>
      <c r="P180" s="591"/>
      <c r="Q180" s="591"/>
      <c r="R180" s="591"/>
      <c r="S180" s="591"/>
      <c r="T180" s="591"/>
      <c r="U180" s="591"/>
      <c r="V180" s="591"/>
      <c r="W180" s="591"/>
      <c r="X180" s="591"/>
      <c r="Y180" s="591"/>
      <c r="Z180" s="591"/>
      <c r="AA180" s="591"/>
      <c r="AB180" s="592"/>
    </row>
    <row r="181" spans="1:55" hidden="1">
      <c r="B181" s="62">
        <f>COUNTA(B179:B179,B22:B150,B15:B16)</f>
        <v>132</v>
      </c>
    </row>
    <row r="185" spans="1:55" hidden="1"/>
    <row r="186" spans="1:55" hidden="1">
      <c r="AD186" s="5" t="s">
        <v>78</v>
      </c>
      <c r="AE186" s="5" t="s">
        <v>79</v>
      </c>
      <c r="AF186" s="5" t="s">
        <v>80</v>
      </c>
      <c r="AG186" s="5" t="s">
        <v>81</v>
      </c>
    </row>
    <row r="187" spans="1:55" ht="45" hidden="1">
      <c r="AD187" s="68" t="s">
        <v>701</v>
      </c>
      <c r="AE187" s="68" t="s">
        <v>172</v>
      </c>
      <c r="AF187" s="68" t="s">
        <v>702</v>
      </c>
    </row>
    <row r="188" spans="1:55" ht="45" hidden="1">
      <c r="AD188" s="68" t="s">
        <v>703</v>
      </c>
      <c r="AE188" s="68" t="s">
        <v>183</v>
      </c>
      <c r="AF188" s="68" t="s">
        <v>704</v>
      </c>
    </row>
    <row r="189" spans="1:55" ht="45" hidden="1">
      <c r="AD189" s="68" t="s">
        <v>160</v>
      </c>
      <c r="AE189" s="68" t="s">
        <v>255</v>
      </c>
      <c r="AF189" s="68" t="s">
        <v>705</v>
      </c>
      <c r="AG189" s="44"/>
    </row>
    <row r="190" spans="1:55" ht="45" hidden="1">
      <c r="AD190" s="68" t="s">
        <v>706</v>
      </c>
      <c r="AE190" s="68" t="s">
        <v>258</v>
      </c>
      <c r="AF190" s="151"/>
      <c r="AG190" s="52"/>
    </row>
    <row r="191" spans="1:55" ht="75" hidden="1">
      <c r="AD191" s="68" t="s">
        <v>707</v>
      </c>
      <c r="AE191" s="68" t="s">
        <v>263</v>
      </c>
      <c r="AF191" s="151"/>
    </row>
    <row r="192" spans="1:55" ht="45" hidden="1">
      <c r="AD192" s="68" t="s">
        <v>708</v>
      </c>
      <c r="AE192" s="68" t="s">
        <v>475</v>
      </c>
      <c r="AF192" s="151"/>
    </row>
    <row r="193" spans="30:33" ht="30" hidden="1">
      <c r="AD193" s="68" t="s">
        <v>709</v>
      </c>
      <c r="AE193" s="68" t="s">
        <v>286</v>
      </c>
      <c r="AF193" s="151"/>
      <c r="AG193" s="44"/>
    </row>
    <row r="194" spans="30:33" ht="45" hidden="1">
      <c r="AD194" s="68" t="s">
        <v>166</v>
      </c>
      <c r="AE194" s="68" t="s">
        <v>298</v>
      </c>
      <c r="AF194" s="151"/>
      <c r="AG194" s="52"/>
    </row>
    <row r="195" spans="30:33" ht="45" hidden="1">
      <c r="AD195" s="68" t="s">
        <v>710</v>
      </c>
      <c r="AE195" s="68" t="s">
        <v>711</v>
      </c>
      <c r="AF195" s="151"/>
    </row>
    <row r="196" spans="30:33" ht="60" hidden="1">
      <c r="AD196" s="68" t="s">
        <v>712</v>
      </c>
      <c r="AE196" s="68" t="s">
        <v>629</v>
      </c>
      <c r="AF196" s="151"/>
    </row>
    <row r="197" spans="30:33" ht="30" hidden="1">
      <c r="AD197" s="43"/>
      <c r="AE197" s="68" t="s">
        <v>303</v>
      </c>
      <c r="AF197" s="151"/>
      <c r="AG197" s="44"/>
    </row>
    <row r="198" spans="30:33" ht="45" hidden="1">
      <c r="AD198" s="51"/>
      <c r="AE198" s="68" t="s">
        <v>332</v>
      </c>
      <c r="AF198" s="151"/>
      <c r="AG198" s="52"/>
    </row>
    <row r="199" spans="30:33" ht="45" hidden="1">
      <c r="AD199" s="5"/>
      <c r="AE199" s="68" t="s">
        <v>713</v>
      </c>
      <c r="AF199" s="151"/>
    </row>
    <row r="200" spans="30:33" ht="30" hidden="1">
      <c r="AD200" s="5"/>
      <c r="AE200" s="68" t="s">
        <v>372</v>
      </c>
      <c r="AF200" s="151"/>
    </row>
    <row r="201" spans="30:33" ht="45" hidden="1">
      <c r="AD201" s="5"/>
      <c r="AE201" s="68" t="s">
        <v>714</v>
      </c>
      <c r="AF201" s="5"/>
    </row>
    <row r="202" spans="30:33" ht="30" hidden="1">
      <c r="AD202" s="5"/>
      <c r="AE202" s="68" t="s">
        <v>391</v>
      </c>
      <c r="AF202" s="5"/>
    </row>
    <row r="203" spans="30:33" ht="30" hidden="1">
      <c r="AD203" s="5"/>
      <c r="AE203" s="68" t="s">
        <v>283</v>
      </c>
      <c r="AF203" s="5"/>
    </row>
    <row r="204" spans="30:33" ht="45" hidden="1">
      <c r="AD204" s="5"/>
      <c r="AE204" s="68" t="s">
        <v>378</v>
      </c>
      <c r="AF204" s="5"/>
    </row>
    <row r="205" spans="30:33" ht="30" hidden="1">
      <c r="AD205" s="5"/>
      <c r="AE205" s="68" t="s">
        <v>308</v>
      </c>
      <c r="AF205" s="5"/>
    </row>
    <row r="206" spans="30:33" ht="30" hidden="1">
      <c r="AD206" s="5"/>
      <c r="AE206" s="68" t="s">
        <v>715</v>
      </c>
      <c r="AF206" s="5"/>
    </row>
    <row r="207" spans="30:33" ht="45" hidden="1">
      <c r="AD207" s="5"/>
      <c r="AE207" s="68" t="s">
        <v>270</v>
      </c>
      <c r="AF207" s="5"/>
    </row>
    <row r="208" spans="30:33" ht="30" hidden="1">
      <c r="AD208" s="5"/>
      <c r="AE208" s="68" t="s">
        <v>313</v>
      </c>
      <c r="AF208" s="5"/>
    </row>
    <row r="209" spans="30:32" ht="30" hidden="1">
      <c r="AD209" s="5"/>
      <c r="AE209" s="68" t="s">
        <v>319</v>
      </c>
      <c r="AF209" s="5"/>
    </row>
    <row r="210" spans="30:32" ht="60" hidden="1">
      <c r="AD210" s="5"/>
      <c r="AE210" s="68" t="s">
        <v>336</v>
      </c>
      <c r="AF210" s="5"/>
    </row>
    <row r="211" spans="30:32" ht="30" hidden="1">
      <c r="AD211" s="5"/>
      <c r="AE211" s="68" t="s">
        <v>327</v>
      </c>
      <c r="AF211" s="5"/>
    </row>
    <row r="212" spans="30:32" ht="45" hidden="1">
      <c r="AD212" s="5"/>
      <c r="AE212" s="68" t="s">
        <v>716</v>
      </c>
      <c r="AF212" s="5"/>
    </row>
    <row r="213" spans="30:32" ht="45" hidden="1">
      <c r="AD213" s="5"/>
      <c r="AE213" s="68" t="s">
        <v>513</v>
      </c>
      <c r="AF213" s="5"/>
    </row>
    <row r="214" spans="30:32" hidden="1"/>
    <row r="215" spans="30:32" hidden="1"/>
    <row r="216" spans="30:32" hidden="1"/>
    <row r="217" spans="30:32" hidden="1"/>
    <row r="218" spans="30:32" hidden="1"/>
    <row r="219" spans="30:32" hidden="1"/>
    <row r="220" spans="30:32" hidden="1"/>
    <row r="221" spans="30:32" hidden="1"/>
    <row r="222" spans="30:32" hidden="1"/>
    <row r="223" spans="30:32" hidden="1"/>
    <row r="224" spans="30:32" hidden="1"/>
    <row r="225" hidden="1"/>
  </sheetData>
  <mergeCells count="50">
    <mergeCell ref="A173:AB173"/>
    <mergeCell ref="A175:AB175"/>
    <mergeCell ref="A180:AB180"/>
    <mergeCell ref="B157:Z157"/>
    <mergeCell ref="B159:Z159"/>
    <mergeCell ref="A177:AB177"/>
    <mergeCell ref="A171:AB171"/>
    <mergeCell ref="M10:M11"/>
    <mergeCell ref="A13:B13"/>
    <mergeCell ref="N8:U8"/>
    <mergeCell ref="N9:U9"/>
    <mergeCell ref="N10:N11"/>
    <mergeCell ref="O10:O11"/>
    <mergeCell ref="P10:P11"/>
    <mergeCell ref="Q10:Q11"/>
    <mergeCell ref="R10:R11"/>
    <mergeCell ref="S10:S11"/>
    <mergeCell ref="T10:T11"/>
    <mergeCell ref="V8:V11"/>
    <mergeCell ref="W8:W11"/>
    <mergeCell ref="AB8:AB11"/>
    <mergeCell ref="F9:M9"/>
    <mergeCell ref="F10:F11"/>
    <mergeCell ref="G10:G11"/>
    <mergeCell ref="H10:H11"/>
    <mergeCell ref="I10:I11"/>
    <mergeCell ref="U10:U11"/>
    <mergeCell ref="X8:X11"/>
    <mergeCell ref="Y8:Y11"/>
    <mergeCell ref="Z8:Z11"/>
    <mergeCell ref="AA8:AA11"/>
    <mergeCell ref="J10:J11"/>
    <mergeCell ref="K10:K11"/>
    <mergeCell ref="L10:L11"/>
    <mergeCell ref="A18:AB18"/>
    <mergeCell ref="A20:AB20"/>
    <mergeCell ref="A6:X6"/>
    <mergeCell ref="Y6:AA6"/>
    <mergeCell ref="A1:AA1"/>
    <mergeCell ref="A2:AA2"/>
    <mergeCell ref="A3:AA3"/>
    <mergeCell ref="A4:AA4"/>
    <mergeCell ref="A5:AA5"/>
    <mergeCell ref="A7:X7"/>
    <mergeCell ref="A8:A11"/>
    <mergeCell ref="B8:B11"/>
    <mergeCell ref="C8:C11"/>
    <mergeCell ref="D8:D11"/>
    <mergeCell ref="E8:E11"/>
    <mergeCell ref="F8:M8"/>
  </mergeCells>
  <phoneticPr fontId="48" type="noConversion"/>
  <dataValidations count="5">
    <dataValidation type="list" allowBlank="1" showInputMessage="1" showErrorMessage="1" sqref="C176 C172 C174 C22:C53 C55:C156 C158 C160:C170">
      <formula1>$AE$187:$AE$219</formula1>
    </dataValidation>
    <dataValidation type="list" allowBlank="1" showInputMessage="1" showErrorMessage="1" sqref="C179">
      <formula1>$AF$187:$AF$189</formula1>
    </dataValidation>
    <dataValidation type="list" allowBlank="1" showInputMessage="1" showErrorMessage="1" sqref="C15:C17 C19">
      <formula1>$AD$187:$AD$196</formula1>
    </dataValidation>
    <dataValidation type="list" allowBlank="1" showInputMessage="1" showErrorMessage="1" sqref="D179 D160:D170 D176 D172 D174 D22:D156 D158 D15:D17 D19">
      <formula1>$AC$3:$AC$5</formula1>
    </dataValidation>
    <dataValidation type="list" allowBlank="1" showInputMessage="1" showErrorMessage="1" sqref="C54">
      <formula1>$AE$179:$AE$211</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75"/>
  <sheetViews>
    <sheetView zoomScale="40" zoomScaleNormal="40" workbookViewId="0">
      <selection activeCell="AD21" sqref="AD21"/>
    </sheetView>
  </sheetViews>
  <sheetFormatPr defaultColWidth="9.140625" defaultRowHeight="12.75"/>
  <cols>
    <col min="1" max="1" width="7.7109375" style="195" customWidth="1"/>
    <col min="2" max="2" width="32.28515625" style="62" customWidth="1"/>
    <col min="3" max="3" width="19.42578125" style="62" customWidth="1"/>
    <col min="4" max="4" width="11.42578125" style="62" customWidth="1"/>
    <col min="5" max="5" width="15.42578125" style="62" customWidth="1"/>
    <col min="6" max="6" width="11.85546875" style="196" customWidth="1"/>
    <col min="7" max="7" width="11.28515625" style="197" customWidth="1"/>
    <col min="8" max="13" width="11.28515625" style="196" customWidth="1"/>
    <col min="14" max="14" width="11.85546875" style="196" customWidth="1"/>
    <col min="15" max="15" width="11.28515625" style="197" customWidth="1"/>
    <col min="16" max="21" width="11.28515625" style="196" customWidth="1"/>
    <col min="22" max="22" width="10" style="196" customWidth="1"/>
    <col min="23" max="23" width="10.5703125" style="196" customWidth="1"/>
    <col min="24" max="24" width="27.140625" style="65" customWidth="1"/>
    <col min="25" max="25" width="12.28515625" style="66" customWidth="1"/>
    <col min="26" max="26" width="16.7109375" style="67" customWidth="1"/>
    <col min="27" max="27" width="13.42578125" style="67" customWidth="1"/>
    <col min="28" max="28" width="47.7109375" style="67" customWidth="1"/>
    <col min="29" max="29" width="9.140625" style="6"/>
    <col min="30" max="30" width="39.28515625" style="6" customWidth="1"/>
    <col min="31" max="34" width="36.7109375" style="6" customWidth="1"/>
    <col min="35" max="16384" width="9.140625" style="6"/>
  </cols>
  <sheetData>
    <row r="1" spans="1:55" s="2" customFormat="1" ht="24.75" customHeight="1">
      <c r="A1" s="528"/>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row>
    <row r="2" spans="1:55" s="2" customFormat="1" ht="19.5" customHeight="1">
      <c r="A2" s="528"/>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row>
    <row r="3" spans="1:55" s="2" customFormat="1" ht="20.25" customHeight="1">
      <c r="A3" s="530"/>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C3" s="70" t="s">
        <v>28</v>
      </c>
    </row>
    <row r="4" spans="1:55" ht="12.75" customHeight="1">
      <c r="A4" s="536"/>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71"/>
      <c r="AC4" s="4" t="s">
        <v>38</v>
      </c>
    </row>
    <row r="5" spans="1:55" ht="16.5" customHeight="1">
      <c r="A5" s="536"/>
      <c r="B5" s="537"/>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71"/>
      <c r="AC5" s="4" t="s">
        <v>0</v>
      </c>
    </row>
    <row r="6" spans="1:55" ht="43.5" customHeight="1">
      <c r="A6" s="542" t="s">
        <v>2121</v>
      </c>
      <c r="B6" s="600"/>
      <c r="C6" s="600"/>
      <c r="D6" s="600"/>
      <c r="E6" s="600"/>
      <c r="F6" s="600"/>
      <c r="G6" s="600"/>
      <c r="H6" s="600"/>
      <c r="I6" s="600"/>
      <c r="J6" s="600"/>
      <c r="K6" s="600"/>
      <c r="L6" s="600"/>
      <c r="M6" s="600"/>
      <c r="N6" s="600"/>
      <c r="O6" s="600"/>
      <c r="P6" s="600"/>
      <c r="Q6" s="600"/>
      <c r="R6" s="600"/>
      <c r="S6" s="600"/>
      <c r="T6" s="600"/>
      <c r="U6" s="600"/>
      <c r="V6" s="600"/>
      <c r="W6" s="600"/>
      <c r="X6" s="600"/>
      <c r="Y6" s="544"/>
      <c r="Z6" s="544"/>
      <c r="AA6" s="544"/>
      <c r="AB6" s="71"/>
    </row>
    <row r="7" spans="1:55" ht="43.5" customHeight="1">
      <c r="A7" s="542" t="s">
        <v>717</v>
      </c>
      <c r="B7" s="600"/>
      <c r="C7" s="600"/>
      <c r="D7" s="600"/>
      <c r="E7" s="600"/>
      <c r="F7" s="600"/>
      <c r="G7" s="600"/>
      <c r="H7" s="600"/>
      <c r="I7" s="600"/>
      <c r="J7" s="600"/>
      <c r="K7" s="600"/>
      <c r="L7" s="600"/>
      <c r="M7" s="600"/>
      <c r="N7" s="600"/>
      <c r="O7" s="600"/>
      <c r="P7" s="600"/>
      <c r="Q7" s="600"/>
      <c r="R7" s="600"/>
      <c r="S7" s="600"/>
      <c r="T7" s="600"/>
      <c r="U7" s="600"/>
      <c r="V7" s="600"/>
      <c r="W7" s="600"/>
      <c r="X7" s="600"/>
      <c r="Y7" s="72"/>
      <c r="Z7" s="72"/>
      <c r="AA7" s="72"/>
      <c r="AB7" s="71"/>
    </row>
    <row r="8" spans="1:55" ht="12.75" customHeight="1">
      <c r="A8" s="601" t="s">
        <v>3</v>
      </c>
      <c r="B8" s="551" t="s">
        <v>4</v>
      </c>
      <c r="C8" s="552" t="s">
        <v>5</v>
      </c>
      <c r="D8" s="552" t="s">
        <v>6</v>
      </c>
      <c r="E8" s="555" t="s">
        <v>7</v>
      </c>
      <c r="F8" s="558">
        <v>2018</v>
      </c>
      <c r="G8" s="559"/>
      <c r="H8" s="559"/>
      <c r="I8" s="559"/>
      <c r="J8" s="559"/>
      <c r="K8" s="559"/>
      <c r="L8" s="560"/>
      <c r="M8" s="561"/>
      <c r="N8" s="558">
        <v>2019</v>
      </c>
      <c r="O8" s="559"/>
      <c r="P8" s="559"/>
      <c r="Q8" s="559"/>
      <c r="R8" s="559"/>
      <c r="S8" s="559"/>
      <c r="T8" s="560"/>
      <c r="U8" s="561"/>
      <c r="V8" s="595">
        <v>2020</v>
      </c>
      <c r="W8" s="596" t="s">
        <v>8</v>
      </c>
      <c r="X8" s="597" t="s">
        <v>9</v>
      </c>
      <c r="Y8" s="598" t="s">
        <v>10</v>
      </c>
      <c r="Z8" s="551" t="s">
        <v>11</v>
      </c>
      <c r="AA8" s="584" t="s">
        <v>12</v>
      </c>
      <c r="AB8" s="584" t="s">
        <v>13</v>
      </c>
    </row>
    <row r="9" spans="1:55" ht="12.75" customHeight="1">
      <c r="A9" s="601"/>
      <c r="B9" s="551"/>
      <c r="C9" s="553"/>
      <c r="D9" s="553"/>
      <c r="E9" s="556"/>
      <c r="F9" s="568" t="s">
        <v>14</v>
      </c>
      <c r="G9" s="551"/>
      <c r="H9" s="551"/>
      <c r="I9" s="551"/>
      <c r="J9" s="551"/>
      <c r="K9" s="551"/>
      <c r="L9" s="569"/>
      <c r="M9" s="570"/>
      <c r="N9" s="568" t="s">
        <v>14</v>
      </c>
      <c r="O9" s="551"/>
      <c r="P9" s="551"/>
      <c r="Q9" s="551"/>
      <c r="R9" s="551"/>
      <c r="S9" s="551"/>
      <c r="T9" s="569"/>
      <c r="U9" s="570"/>
      <c r="V9" s="595"/>
      <c r="W9" s="596"/>
      <c r="X9" s="597"/>
      <c r="Y9" s="598"/>
      <c r="Z9" s="551"/>
      <c r="AA9" s="585"/>
      <c r="AB9" s="585"/>
    </row>
    <row r="10" spans="1:55" ht="15" customHeight="1">
      <c r="A10" s="601"/>
      <c r="B10" s="551"/>
      <c r="C10" s="553"/>
      <c r="D10" s="553"/>
      <c r="E10" s="556"/>
      <c r="F10" s="571" t="s">
        <v>696</v>
      </c>
      <c r="G10" s="572" t="s">
        <v>697</v>
      </c>
      <c r="H10" s="541" t="s">
        <v>698</v>
      </c>
      <c r="I10" s="545" t="s">
        <v>18</v>
      </c>
      <c r="J10" s="541" t="s">
        <v>699</v>
      </c>
      <c r="K10" s="541" t="s">
        <v>700</v>
      </c>
      <c r="L10" s="545" t="s">
        <v>21</v>
      </c>
      <c r="M10" s="602" t="s">
        <v>22</v>
      </c>
      <c r="N10" s="571" t="s">
        <v>15</v>
      </c>
      <c r="O10" s="572" t="s">
        <v>16</v>
      </c>
      <c r="P10" s="541" t="s">
        <v>17</v>
      </c>
      <c r="Q10" s="545" t="s">
        <v>18</v>
      </c>
      <c r="R10" s="541" t="s">
        <v>19</v>
      </c>
      <c r="S10" s="545" t="s">
        <v>20</v>
      </c>
      <c r="T10" s="545" t="s">
        <v>21</v>
      </c>
      <c r="U10" s="547" t="s">
        <v>22</v>
      </c>
      <c r="V10" s="595"/>
      <c r="W10" s="596"/>
      <c r="X10" s="597"/>
      <c r="Y10" s="598"/>
      <c r="Z10" s="551"/>
      <c r="AA10" s="585"/>
      <c r="AB10" s="585"/>
    </row>
    <row r="11" spans="1:55" ht="107.25" customHeight="1">
      <c r="A11" s="601"/>
      <c r="B11" s="551"/>
      <c r="C11" s="554"/>
      <c r="D11" s="554"/>
      <c r="E11" s="557"/>
      <c r="F11" s="571"/>
      <c r="G11" s="572"/>
      <c r="H11" s="541"/>
      <c r="I11" s="546"/>
      <c r="J11" s="541"/>
      <c r="K11" s="541"/>
      <c r="L11" s="546"/>
      <c r="M11" s="603"/>
      <c r="N11" s="571"/>
      <c r="O11" s="572"/>
      <c r="P11" s="541"/>
      <c r="Q11" s="546"/>
      <c r="R11" s="541"/>
      <c r="S11" s="546"/>
      <c r="T11" s="546"/>
      <c r="U11" s="548"/>
      <c r="V11" s="595"/>
      <c r="W11" s="596"/>
      <c r="X11" s="597"/>
      <c r="Y11" s="598"/>
      <c r="Z11" s="551"/>
      <c r="AA11" s="586"/>
      <c r="AB11" s="586"/>
    </row>
    <row r="12" spans="1:55" ht="42" customHeight="1">
      <c r="A12" s="152"/>
      <c r="B12" s="143"/>
      <c r="C12" s="143"/>
      <c r="D12" s="143"/>
      <c r="E12" s="143"/>
      <c r="F12" s="74"/>
      <c r="G12" s="73"/>
      <c r="H12" s="74"/>
      <c r="I12" s="74"/>
      <c r="J12" s="74"/>
      <c r="K12" s="74"/>
      <c r="L12" s="74"/>
      <c r="M12" s="153"/>
      <c r="N12" s="74"/>
      <c r="O12" s="73"/>
      <c r="P12" s="74"/>
      <c r="Q12" s="74"/>
      <c r="R12" s="74"/>
      <c r="S12" s="74"/>
      <c r="T12" s="74"/>
      <c r="U12" s="153"/>
      <c r="V12" s="145"/>
      <c r="W12" s="144"/>
      <c r="X12" s="146"/>
      <c r="Y12" s="147"/>
      <c r="Z12" s="148"/>
      <c r="AA12" s="149"/>
      <c r="AB12" s="149"/>
    </row>
    <row r="13" spans="1:55" s="17" customFormat="1" ht="38.25" customHeight="1">
      <c r="A13" s="599" t="s">
        <v>718</v>
      </c>
      <c r="B13" s="599"/>
      <c r="C13" s="154"/>
      <c r="D13" s="154"/>
      <c r="E13" s="155"/>
      <c r="F13" s="156">
        <f>F14+F24+F228+F247+F249</f>
        <v>1297048.8999999999</v>
      </c>
      <c r="G13" s="156">
        <f>G14+G24+G228+G247+G249</f>
        <v>0</v>
      </c>
      <c r="H13" s="156">
        <f>H14+H24+H228+H247+H249</f>
        <v>936881</v>
      </c>
      <c r="I13" s="157"/>
      <c r="J13" s="156">
        <f>J14+J24+J228+J247+J249</f>
        <v>248270</v>
      </c>
      <c r="K13" s="156">
        <f>K14+K24+K228+K247+K249</f>
        <v>0</v>
      </c>
      <c r="L13" s="157"/>
      <c r="M13" s="156">
        <f>M14+M24+M228+M247+M249</f>
        <v>2482199.9</v>
      </c>
      <c r="N13" s="156">
        <f>N14+N24+N228+N247+N249</f>
        <v>5253936</v>
      </c>
      <c r="O13" s="156">
        <f>O14+O24+O228+O247+O249</f>
        <v>3205000</v>
      </c>
      <c r="P13" s="156">
        <f>P14+P24+P228+P247+P249</f>
        <v>68519</v>
      </c>
      <c r="Q13" s="157"/>
      <c r="R13" s="156">
        <f>R14+R24+R228+R247+R249</f>
        <v>0</v>
      </c>
      <c r="S13" s="156">
        <f>S14+S24+S228+S247+S249</f>
        <v>0</v>
      </c>
      <c r="T13" s="157"/>
      <c r="U13" s="156">
        <f>U14+U24+U228+U247+U249</f>
        <v>5348455</v>
      </c>
      <c r="V13" s="156">
        <f>V14+V24+V228+V247+V249</f>
        <v>14957447</v>
      </c>
      <c r="W13" s="156">
        <f>W14+W24+W228+W247+W249</f>
        <v>22788101.899999999</v>
      </c>
      <c r="X13" s="80"/>
      <c r="Y13" s="81"/>
      <c r="Z13" s="82"/>
      <c r="AA13" s="82"/>
      <c r="AB13" s="82"/>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row>
    <row r="14" spans="1:55" s="17" customFormat="1" ht="32.1" customHeight="1">
      <c r="A14" s="158"/>
      <c r="B14" s="84" t="s">
        <v>719</v>
      </c>
      <c r="C14" s="85"/>
      <c r="D14" s="85"/>
      <c r="E14" s="86"/>
      <c r="F14" s="159">
        <f>SUM(F15:F23)</f>
        <v>17400</v>
      </c>
      <c r="G14" s="159">
        <f>SUM(G15:G23)</f>
        <v>0</v>
      </c>
      <c r="H14" s="159">
        <f>SUM(H15:H23)</f>
        <v>0</v>
      </c>
      <c r="I14" s="160"/>
      <c r="J14" s="159">
        <f>SUM(J15:J23)</f>
        <v>0</v>
      </c>
      <c r="K14" s="159">
        <f>SUM(K15:K23)</f>
        <v>0</v>
      </c>
      <c r="L14" s="160"/>
      <c r="M14" s="159">
        <f>SUM(M15:M23)</f>
        <v>17400</v>
      </c>
      <c r="N14" s="159">
        <f>SUM(N15:N23)</f>
        <v>0</v>
      </c>
      <c r="O14" s="159">
        <f>SUM(O15:O23)</f>
        <v>0</v>
      </c>
      <c r="P14" s="159">
        <f>SUM(P15:P23)</f>
        <v>0</v>
      </c>
      <c r="Q14" s="160"/>
      <c r="R14" s="159">
        <f>SUM(R15:R23)</f>
        <v>0</v>
      </c>
      <c r="S14" s="159">
        <f>SUM(S15:S23)</f>
        <v>0</v>
      </c>
      <c r="T14" s="160"/>
      <c r="U14" s="159">
        <f>SUM(U15:U23)</f>
        <v>26000</v>
      </c>
      <c r="V14" s="159">
        <f>SUM(V15:V23)</f>
        <v>20000</v>
      </c>
      <c r="W14" s="159">
        <f>SUM(W15:W23)</f>
        <v>63400</v>
      </c>
      <c r="X14" s="89"/>
      <c r="Y14" s="90"/>
      <c r="Z14" s="91"/>
      <c r="AA14" s="91"/>
      <c r="AB14" s="91"/>
      <c r="AC14" s="6"/>
      <c r="AI14" s="6"/>
      <c r="AJ14" s="6"/>
      <c r="AK14" s="6"/>
      <c r="AL14" s="6"/>
      <c r="AM14" s="6"/>
      <c r="AN14" s="6"/>
      <c r="AO14" s="6"/>
      <c r="AP14" s="6"/>
      <c r="AQ14" s="6"/>
      <c r="AR14" s="6"/>
      <c r="AS14" s="6"/>
      <c r="AT14" s="6"/>
      <c r="AU14" s="6"/>
      <c r="AV14" s="6"/>
      <c r="AW14" s="6"/>
      <c r="AX14" s="6"/>
      <c r="AY14" s="6"/>
      <c r="AZ14" s="6"/>
      <c r="BA14" s="6"/>
      <c r="BB14" s="6"/>
      <c r="BC14" s="6"/>
    </row>
    <row r="15" spans="1:55" s="279" customFormat="1" ht="63.95" customHeight="1">
      <c r="A15" s="309" t="s">
        <v>720</v>
      </c>
      <c r="B15" s="312" t="s">
        <v>721</v>
      </c>
      <c r="C15" s="271" t="s">
        <v>722</v>
      </c>
      <c r="D15" s="271" t="s">
        <v>28</v>
      </c>
      <c r="E15" s="288" t="s">
        <v>723</v>
      </c>
      <c r="F15" s="285">
        <v>3600</v>
      </c>
      <c r="G15" s="286"/>
      <c r="H15" s="286"/>
      <c r="I15" s="286"/>
      <c r="J15" s="286"/>
      <c r="K15" s="286"/>
      <c r="L15" s="286"/>
      <c r="M15" s="263">
        <f>F15+H15+J15+K15</f>
        <v>3600</v>
      </c>
      <c r="N15" s="285"/>
      <c r="O15" s="286"/>
      <c r="P15" s="286"/>
      <c r="Q15" s="286"/>
      <c r="R15" s="286"/>
      <c r="S15" s="286"/>
      <c r="T15" s="286"/>
      <c r="U15" s="358"/>
      <c r="V15" s="326"/>
      <c r="W15" s="286">
        <f>V15+U15+M15</f>
        <v>3600</v>
      </c>
      <c r="X15" s="319" t="s">
        <v>724</v>
      </c>
      <c r="Y15" s="292">
        <v>2018</v>
      </c>
      <c r="Z15" s="275" t="s">
        <v>725</v>
      </c>
      <c r="AA15" s="363" t="s">
        <v>1870</v>
      </c>
      <c r="AB15" s="101" t="s">
        <v>1918</v>
      </c>
    </row>
    <row r="16" spans="1:55" s="293" customFormat="1" ht="69.95" customHeight="1">
      <c r="A16" s="309" t="s">
        <v>726</v>
      </c>
      <c r="B16" s="312" t="s">
        <v>727</v>
      </c>
      <c r="C16" s="275" t="s">
        <v>722</v>
      </c>
      <c r="D16" s="275" t="s">
        <v>28</v>
      </c>
      <c r="E16" s="294" t="s">
        <v>728</v>
      </c>
      <c r="F16" s="327">
        <v>3800</v>
      </c>
      <c r="G16" s="326"/>
      <c r="H16" s="326"/>
      <c r="I16" s="326"/>
      <c r="J16" s="326"/>
      <c r="K16" s="326"/>
      <c r="L16" s="326"/>
      <c r="M16" s="263">
        <f t="shared" ref="M16:M22" si="0">F16+H16+J16+K16</f>
        <v>3800</v>
      </c>
      <c r="N16" s="327"/>
      <c r="O16" s="326"/>
      <c r="P16" s="326"/>
      <c r="Q16" s="326"/>
      <c r="R16" s="326"/>
      <c r="S16" s="326"/>
      <c r="T16" s="326"/>
      <c r="U16" s="358"/>
      <c r="V16" s="326"/>
      <c r="W16" s="286">
        <f t="shared" ref="W16:W23" si="1">V16+U16+M16</f>
        <v>3800</v>
      </c>
      <c r="X16" s="291" t="s">
        <v>729</v>
      </c>
      <c r="Y16" s="292">
        <v>2018</v>
      </c>
      <c r="Z16" s="275" t="s">
        <v>730</v>
      </c>
      <c r="AA16" s="363" t="s">
        <v>1870</v>
      </c>
      <c r="AB16" s="101" t="s">
        <v>1919</v>
      </c>
      <c r="AE16" s="328"/>
    </row>
    <row r="17" spans="1:55" s="52" customFormat="1" ht="51" customHeight="1">
      <c r="A17" s="161" t="s">
        <v>731</v>
      </c>
      <c r="B17" s="113" t="s">
        <v>732</v>
      </c>
      <c r="C17" s="114" t="s">
        <v>722</v>
      </c>
      <c r="D17" s="94" t="s">
        <v>38</v>
      </c>
      <c r="E17" s="107" t="s">
        <v>733</v>
      </c>
      <c r="F17" s="162"/>
      <c r="G17" s="162"/>
      <c r="H17" s="162"/>
      <c r="I17" s="162"/>
      <c r="J17" s="162"/>
      <c r="K17" s="162"/>
      <c r="L17" s="162"/>
      <c r="M17" s="97">
        <f t="shared" si="0"/>
        <v>0</v>
      </c>
      <c r="N17" s="162"/>
      <c r="O17" s="162"/>
      <c r="P17" s="162"/>
      <c r="Q17" s="162"/>
      <c r="R17" s="162"/>
      <c r="S17" s="162"/>
      <c r="T17" s="162"/>
      <c r="U17" s="359">
        <v>8000</v>
      </c>
      <c r="V17" s="129"/>
      <c r="W17" s="129">
        <f t="shared" si="1"/>
        <v>8000</v>
      </c>
      <c r="X17" s="113" t="s">
        <v>732</v>
      </c>
      <c r="Y17" s="115" t="s">
        <v>163</v>
      </c>
      <c r="Z17" s="120" t="s">
        <v>734</v>
      </c>
      <c r="AA17" s="125" t="s">
        <v>1895</v>
      </c>
      <c r="AB17" s="125" t="s">
        <v>1920</v>
      </c>
    </row>
    <row r="18" spans="1:55" s="269" customFormat="1" ht="51" customHeight="1">
      <c r="A18" s="309" t="s">
        <v>735</v>
      </c>
      <c r="B18" s="312" t="s">
        <v>736</v>
      </c>
      <c r="C18" s="275" t="s">
        <v>722</v>
      </c>
      <c r="D18" s="271" t="s">
        <v>38</v>
      </c>
      <c r="E18" s="288" t="s">
        <v>737</v>
      </c>
      <c r="F18" s="285">
        <v>6000</v>
      </c>
      <c r="G18" s="285"/>
      <c r="H18" s="285"/>
      <c r="I18" s="285"/>
      <c r="J18" s="285"/>
      <c r="K18" s="285"/>
      <c r="L18" s="285"/>
      <c r="M18" s="263">
        <f t="shared" si="0"/>
        <v>6000</v>
      </c>
      <c r="N18" s="285"/>
      <c r="O18" s="285"/>
      <c r="P18" s="285"/>
      <c r="Q18" s="285"/>
      <c r="R18" s="285"/>
      <c r="S18" s="285"/>
      <c r="T18" s="285"/>
      <c r="U18" s="359"/>
      <c r="V18" s="286"/>
      <c r="W18" s="286">
        <f t="shared" si="1"/>
        <v>6000</v>
      </c>
      <c r="X18" s="312" t="s">
        <v>736</v>
      </c>
      <c r="Y18" s="266" t="s">
        <v>195</v>
      </c>
      <c r="Z18" s="267" t="s">
        <v>738</v>
      </c>
      <c r="AA18" s="125" t="s">
        <v>1870</v>
      </c>
      <c r="AB18" s="125" t="s">
        <v>1921</v>
      </c>
    </row>
    <row r="19" spans="1:55" s="52" customFormat="1" ht="51" customHeight="1">
      <c r="A19" s="161" t="s">
        <v>739</v>
      </c>
      <c r="B19" s="113" t="s">
        <v>740</v>
      </c>
      <c r="C19" s="95" t="s">
        <v>722</v>
      </c>
      <c r="D19" s="94" t="s">
        <v>0</v>
      </c>
      <c r="E19" s="107" t="s">
        <v>737</v>
      </c>
      <c r="F19" s="162"/>
      <c r="G19" s="162"/>
      <c r="H19" s="162"/>
      <c r="I19" s="162"/>
      <c r="J19" s="162"/>
      <c r="K19" s="162"/>
      <c r="L19" s="162"/>
      <c r="M19" s="97">
        <f t="shared" si="0"/>
        <v>0</v>
      </c>
      <c r="N19" s="162"/>
      <c r="O19" s="162"/>
      <c r="P19" s="162"/>
      <c r="Q19" s="162"/>
      <c r="R19" s="162"/>
      <c r="S19" s="162"/>
      <c r="T19" s="162"/>
      <c r="U19" s="359"/>
      <c r="V19" s="162">
        <v>20000</v>
      </c>
      <c r="W19" s="129">
        <f t="shared" si="1"/>
        <v>20000</v>
      </c>
      <c r="X19" s="113" t="s">
        <v>741</v>
      </c>
      <c r="Y19" s="115" t="s">
        <v>226</v>
      </c>
      <c r="Z19" s="120" t="s">
        <v>738</v>
      </c>
      <c r="AA19" s="125" t="s">
        <v>175</v>
      </c>
      <c r="AB19" s="125" t="s">
        <v>1922</v>
      </c>
    </row>
    <row r="20" spans="1:55" s="269" customFormat="1" ht="89.45" customHeight="1">
      <c r="A20" s="309" t="s">
        <v>742</v>
      </c>
      <c r="B20" s="329" t="s">
        <v>743</v>
      </c>
      <c r="C20" s="275" t="s">
        <v>722</v>
      </c>
      <c r="D20" s="271" t="s">
        <v>0</v>
      </c>
      <c r="E20" s="288" t="s">
        <v>744</v>
      </c>
      <c r="F20" s="285">
        <v>4000</v>
      </c>
      <c r="G20" s="285"/>
      <c r="H20" s="285"/>
      <c r="I20" s="285"/>
      <c r="J20" s="285"/>
      <c r="K20" s="285"/>
      <c r="L20" s="285"/>
      <c r="M20" s="263">
        <f t="shared" si="0"/>
        <v>4000</v>
      </c>
      <c r="N20" s="285"/>
      <c r="O20" s="285"/>
      <c r="P20" s="285"/>
      <c r="Q20" s="285"/>
      <c r="R20" s="285"/>
      <c r="S20" s="285"/>
      <c r="T20" s="285"/>
      <c r="U20" s="359"/>
      <c r="V20" s="285"/>
      <c r="W20" s="286">
        <f t="shared" si="1"/>
        <v>4000</v>
      </c>
      <c r="X20" s="329" t="s">
        <v>743</v>
      </c>
      <c r="Y20" s="266" t="s">
        <v>195</v>
      </c>
      <c r="Z20" s="267" t="s">
        <v>745</v>
      </c>
      <c r="AA20" s="125" t="s">
        <v>1870</v>
      </c>
      <c r="AB20" s="125" t="s">
        <v>1923</v>
      </c>
    </row>
    <row r="21" spans="1:55" s="52" customFormat="1" ht="51" customHeight="1">
      <c r="A21" s="161" t="s">
        <v>746</v>
      </c>
      <c r="B21" s="165" t="s">
        <v>747</v>
      </c>
      <c r="C21" s="95" t="s">
        <v>748</v>
      </c>
      <c r="D21" s="94" t="s">
        <v>0</v>
      </c>
      <c r="E21" s="102" t="s">
        <v>723</v>
      </c>
      <c r="F21" s="162"/>
      <c r="G21" s="162"/>
      <c r="H21" s="162"/>
      <c r="I21" s="129"/>
      <c r="J21" s="162"/>
      <c r="K21" s="162"/>
      <c r="L21" s="129"/>
      <c r="M21" s="97">
        <f t="shared" si="0"/>
        <v>0</v>
      </c>
      <c r="N21" s="162"/>
      <c r="O21" s="162"/>
      <c r="P21" s="162"/>
      <c r="Q21" s="129"/>
      <c r="R21" s="162"/>
      <c r="S21" s="162"/>
      <c r="T21" s="129"/>
      <c r="U21" s="359">
        <v>3000</v>
      </c>
      <c r="V21" s="162"/>
      <c r="W21" s="129">
        <f t="shared" si="1"/>
        <v>3000</v>
      </c>
      <c r="X21" s="119" t="s">
        <v>749</v>
      </c>
      <c r="Y21" s="115" t="s">
        <v>163</v>
      </c>
      <c r="Z21" s="120" t="s">
        <v>725</v>
      </c>
      <c r="AA21" s="125" t="s">
        <v>175</v>
      </c>
      <c r="AB21" s="125" t="s">
        <v>1924</v>
      </c>
    </row>
    <row r="22" spans="1:55" s="52" customFormat="1" ht="51" customHeight="1">
      <c r="A22" s="161" t="s">
        <v>750</v>
      </c>
      <c r="B22" s="165" t="s">
        <v>751</v>
      </c>
      <c r="C22" s="95" t="s">
        <v>752</v>
      </c>
      <c r="D22" s="94" t="s">
        <v>38</v>
      </c>
      <c r="E22" s="107" t="s">
        <v>753</v>
      </c>
      <c r="F22" s="162"/>
      <c r="G22" s="162"/>
      <c r="H22" s="162"/>
      <c r="I22" s="162"/>
      <c r="J22" s="162"/>
      <c r="K22" s="162"/>
      <c r="L22" s="162"/>
      <c r="M22" s="97">
        <f t="shared" si="0"/>
        <v>0</v>
      </c>
      <c r="N22" s="162"/>
      <c r="O22" s="162"/>
      <c r="P22" s="162"/>
      <c r="Q22" s="162"/>
      <c r="R22" s="162"/>
      <c r="S22" s="162"/>
      <c r="T22" s="162"/>
      <c r="U22" s="359">
        <v>15000</v>
      </c>
      <c r="V22" s="162"/>
      <c r="W22" s="129">
        <f t="shared" si="1"/>
        <v>15000</v>
      </c>
      <c r="X22" s="119" t="s">
        <v>754</v>
      </c>
      <c r="Y22" s="115" t="s">
        <v>163</v>
      </c>
      <c r="Z22" s="120" t="s">
        <v>755</v>
      </c>
      <c r="AA22" s="125" t="s">
        <v>175</v>
      </c>
      <c r="AB22" s="125" t="s">
        <v>1925</v>
      </c>
    </row>
    <row r="23" spans="1:55" s="52" customFormat="1" ht="51" customHeight="1">
      <c r="A23" s="166"/>
      <c r="B23" s="164"/>
      <c r="C23" s="95"/>
      <c r="D23" s="94"/>
      <c r="E23" s="107"/>
      <c r="F23" s="162"/>
      <c r="G23" s="162"/>
      <c r="H23" s="162"/>
      <c r="I23" s="162"/>
      <c r="J23" s="162"/>
      <c r="K23" s="162"/>
      <c r="L23" s="162"/>
      <c r="M23" s="97"/>
      <c r="N23" s="162"/>
      <c r="O23" s="162"/>
      <c r="P23" s="162"/>
      <c r="Q23" s="162"/>
      <c r="R23" s="162"/>
      <c r="S23" s="162"/>
      <c r="T23" s="162"/>
      <c r="U23" s="97"/>
      <c r="V23" s="162"/>
      <c r="W23" s="129">
        <f t="shared" si="1"/>
        <v>0</v>
      </c>
      <c r="X23" s="119"/>
      <c r="Y23" s="115"/>
      <c r="Z23" s="120"/>
      <c r="AA23" s="125"/>
      <c r="AB23" s="108"/>
    </row>
    <row r="24" spans="1:55" s="17" customFormat="1" ht="32.1" customHeight="1">
      <c r="A24" s="167"/>
      <c r="B24" s="84" t="s">
        <v>756</v>
      </c>
      <c r="C24" s="85"/>
      <c r="D24" s="85"/>
      <c r="E24" s="86"/>
      <c r="F24" s="159">
        <f t="shared" ref="F24:V24" si="2">SUM(F25:F227)</f>
        <v>1241916.8999999999</v>
      </c>
      <c r="G24" s="159">
        <f t="shared" si="2"/>
        <v>0</v>
      </c>
      <c r="H24" s="159">
        <f t="shared" si="2"/>
        <v>936881</v>
      </c>
      <c r="I24" s="159">
        <f t="shared" si="2"/>
        <v>0</v>
      </c>
      <c r="J24" s="159">
        <f t="shared" si="2"/>
        <v>248270</v>
      </c>
      <c r="K24" s="159">
        <f t="shared" si="2"/>
        <v>0</v>
      </c>
      <c r="L24" s="159">
        <f t="shared" si="2"/>
        <v>0</v>
      </c>
      <c r="M24" s="159">
        <f t="shared" si="2"/>
        <v>2427067.9</v>
      </c>
      <c r="N24" s="159">
        <f t="shared" ref="N24:U24" si="3">SUM(N25:N227)</f>
        <v>5141796</v>
      </c>
      <c r="O24" s="159">
        <f t="shared" si="3"/>
        <v>3205000</v>
      </c>
      <c r="P24" s="159">
        <f t="shared" si="3"/>
        <v>68519</v>
      </c>
      <c r="Q24" s="159">
        <f t="shared" si="3"/>
        <v>0</v>
      </c>
      <c r="R24" s="159">
        <f t="shared" si="3"/>
        <v>0</v>
      </c>
      <c r="S24" s="159">
        <f t="shared" si="3"/>
        <v>0</v>
      </c>
      <c r="T24" s="159">
        <f t="shared" si="3"/>
        <v>0</v>
      </c>
      <c r="U24" s="159">
        <f t="shared" si="3"/>
        <v>5210315</v>
      </c>
      <c r="V24" s="159">
        <f t="shared" si="2"/>
        <v>14879947</v>
      </c>
      <c r="W24" s="159">
        <f>SUM(W25:W226)</f>
        <v>22517329.899999999</v>
      </c>
      <c r="X24" s="121"/>
      <c r="Y24" s="90"/>
      <c r="Z24" s="91"/>
      <c r="AA24" s="91"/>
      <c r="AB24" s="91"/>
      <c r="AC24" s="6"/>
      <c r="AI24" s="6"/>
      <c r="AJ24" s="6"/>
      <c r="AK24" s="6"/>
      <c r="AL24" s="6"/>
      <c r="AM24" s="6"/>
      <c r="AN24" s="6"/>
      <c r="AO24" s="6"/>
      <c r="AP24" s="6"/>
      <c r="AQ24" s="6"/>
      <c r="AR24" s="6"/>
      <c r="AS24" s="6"/>
      <c r="AT24" s="6"/>
      <c r="AU24" s="6"/>
      <c r="AV24" s="6"/>
      <c r="AW24" s="6"/>
      <c r="AX24" s="6"/>
      <c r="AY24" s="6"/>
      <c r="AZ24" s="6"/>
      <c r="BA24" s="6"/>
      <c r="BB24" s="6"/>
      <c r="BC24" s="6"/>
    </row>
    <row r="25" spans="1:55" ht="50.25" customHeight="1">
      <c r="A25" s="161" t="s">
        <v>757</v>
      </c>
      <c r="B25" s="113" t="s">
        <v>758</v>
      </c>
      <c r="C25" s="94" t="s">
        <v>759</v>
      </c>
      <c r="D25" s="94" t="s">
        <v>38</v>
      </c>
      <c r="E25" s="107" t="s">
        <v>760</v>
      </c>
      <c r="F25" s="162"/>
      <c r="G25" s="129"/>
      <c r="H25" s="129"/>
      <c r="I25" s="129"/>
      <c r="J25" s="129"/>
      <c r="K25" s="129"/>
      <c r="L25" s="129"/>
      <c r="M25" s="97">
        <f t="shared" ref="M25:M88" si="4">F25+H25+J25+K25</f>
        <v>0</v>
      </c>
      <c r="N25" s="359">
        <v>9000</v>
      </c>
      <c r="O25" s="129"/>
      <c r="P25" s="129"/>
      <c r="Q25" s="129"/>
      <c r="R25" s="129"/>
      <c r="S25" s="129"/>
      <c r="T25" s="129"/>
      <c r="U25" s="263">
        <f t="shared" ref="U25:U88" si="5">N25+P25+R25+S25</f>
        <v>9000</v>
      </c>
      <c r="V25" s="129"/>
      <c r="W25" s="129">
        <f t="shared" ref="W25:W88" si="6">V25+U25+M25</f>
        <v>9000</v>
      </c>
      <c r="X25" s="113" t="s">
        <v>761</v>
      </c>
      <c r="Y25" s="100">
        <v>2019</v>
      </c>
      <c r="Z25" s="95" t="s">
        <v>762</v>
      </c>
      <c r="AA25" s="363" t="s">
        <v>175</v>
      </c>
      <c r="AB25" s="101" t="s">
        <v>1926</v>
      </c>
      <c r="AD25" s="62"/>
    </row>
    <row r="26" spans="1:55" s="293" customFormat="1" ht="69.95" customHeight="1">
      <c r="A26" s="309" t="s">
        <v>763</v>
      </c>
      <c r="B26" s="312" t="s">
        <v>764</v>
      </c>
      <c r="C26" s="271" t="s">
        <v>765</v>
      </c>
      <c r="D26" s="275" t="s">
        <v>28</v>
      </c>
      <c r="E26" s="288" t="s">
        <v>760</v>
      </c>
      <c r="F26" s="327">
        <v>400000</v>
      </c>
      <c r="G26" s="326"/>
      <c r="H26" s="326">
        <v>400000</v>
      </c>
      <c r="I26" s="326" t="s">
        <v>766</v>
      </c>
      <c r="J26" s="326"/>
      <c r="K26" s="326"/>
      <c r="L26" s="326"/>
      <c r="M26" s="263">
        <f t="shared" si="4"/>
        <v>800000</v>
      </c>
      <c r="N26" s="358"/>
      <c r="O26" s="326"/>
      <c r="P26" s="326"/>
      <c r="Q26" s="326" t="s">
        <v>766</v>
      </c>
      <c r="R26" s="326"/>
      <c r="S26" s="326"/>
      <c r="T26" s="326"/>
      <c r="U26" s="263">
        <f t="shared" si="5"/>
        <v>0</v>
      </c>
      <c r="V26" s="326"/>
      <c r="W26" s="286">
        <f t="shared" si="6"/>
        <v>800000</v>
      </c>
      <c r="X26" s="312" t="s">
        <v>764</v>
      </c>
      <c r="Y26" s="292">
        <v>2018</v>
      </c>
      <c r="Z26" s="275" t="s">
        <v>762</v>
      </c>
      <c r="AA26" s="363" t="s">
        <v>175</v>
      </c>
      <c r="AB26" s="101" t="s">
        <v>1927</v>
      </c>
      <c r="AD26" s="330"/>
    </row>
    <row r="27" spans="1:55" s="52" customFormat="1" ht="51" customHeight="1">
      <c r="A27" s="161" t="s">
        <v>767</v>
      </c>
      <c r="B27" s="113" t="s">
        <v>768</v>
      </c>
      <c r="C27" s="94" t="s">
        <v>769</v>
      </c>
      <c r="D27" s="94" t="s">
        <v>38</v>
      </c>
      <c r="E27" s="107" t="s">
        <v>760</v>
      </c>
      <c r="F27" s="162"/>
      <c r="G27" s="129"/>
      <c r="H27" s="129"/>
      <c r="I27" s="129"/>
      <c r="J27" s="129"/>
      <c r="K27" s="129"/>
      <c r="L27" s="129"/>
      <c r="M27" s="97">
        <f t="shared" si="4"/>
        <v>0</v>
      </c>
      <c r="N27" s="359"/>
      <c r="O27" s="129"/>
      <c r="P27" s="129"/>
      <c r="Q27" s="129"/>
      <c r="R27" s="129"/>
      <c r="S27" s="129"/>
      <c r="T27" s="129"/>
      <c r="U27" s="263">
        <f t="shared" si="5"/>
        <v>0</v>
      </c>
      <c r="V27" s="129">
        <v>7700</v>
      </c>
      <c r="W27" s="129">
        <f t="shared" si="6"/>
        <v>7700</v>
      </c>
      <c r="X27" s="113" t="s">
        <v>768</v>
      </c>
      <c r="Y27" s="115" t="s">
        <v>226</v>
      </c>
      <c r="Z27" s="95" t="s">
        <v>762</v>
      </c>
      <c r="AA27" s="125" t="s">
        <v>1928</v>
      </c>
      <c r="AB27" s="430" t="s">
        <v>1929</v>
      </c>
      <c r="AD27" s="62"/>
      <c r="AE27" s="163"/>
    </row>
    <row r="28" spans="1:55" s="52" customFormat="1" ht="51" customHeight="1">
      <c r="A28" s="161" t="s">
        <v>770</v>
      </c>
      <c r="B28" s="113" t="s">
        <v>771</v>
      </c>
      <c r="C28" s="94" t="s">
        <v>765</v>
      </c>
      <c r="D28" s="94" t="s">
        <v>38</v>
      </c>
      <c r="E28" s="168" t="s">
        <v>772</v>
      </c>
      <c r="F28" s="162"/>
      <c r="G28" s="162"/>
      <c r="H28" s="162"/>
      <c r="I28" s="129"/>
      <c r="J28" s="162"/>
      <c r="K28" s="162"/>
      <c r="L28" s="129"/>
      <c r="M28" s="97">
        <f t="shared" si="4"/>
        <v>0</v>
      </c>
      <c r="N28" s="359">
        <v>206000</v>
      </c>
      <c r="O28" s="162"/>
      <c r="P28" s="162"/>
      <c r="Q28" s="129"/>
      <c r="R28" s="162"/>
      <c r="S28" s="162"/>
      <c r="T28" s="129"/>
      <c r="U28" s="263">
        <f t="shared" si="5"/>
        <v>206000</v>
      </c>
      <c r="V28" s="162"/>
      <c r="W28" s="129">
        <f t="shared" si="6"/>
        <v>206000</v>
      </c>
      <c r="X28" s="113" t="s">
        <v>773</v>
      </c>
      <c r="Y28" s="115" t="s">
        <v>163</v>
      </c>
      <c r="Z28" s="120" t="s">
        <v>774</v>
      </c>
      <c r="AA28" s="125" t="s">
        <v>175</v>
      </c>
      <c r="AB28" s="125" t="s">
        <v>1930</v>
      </c>
      <c r="AD28" s="62"/>
    </row>
    <row r="29" spans="1:55" s="52" customFormat="1" ht="51" customHeight="1">
      <c r="A29" s="161" t="s">
        <v>775</v>
      </c>
      <c r="B29" s="113" t="s">
        <v>776</v>
      </c>
      <c r="C29" s="94" t="s">
        <v>777</v>
      </c>
      <c r="D29" s="94" t="s">
        <v>38</v>
      </c>
      <c r="E29" s="168" t="s">
        <v>772</v>
      </c>
      <c r="F29" s="162"/>
      <c r="G29" s="162"/>
      <c r="H29" s="162"/>
      <c r="I29" s="129"/>
      <c r="J29" s="162"/>
      <c r="K29" s="162"/>
      <c r="L29" s="129"/>
      <c r="M29" s="97">
        <f t="shared" si="4"/>
        <v>0</v>
      </c>
      <c r="N29" s="360">
        <v>70000</v>
      </c>
      <c r="O29" s="162"/>
      <c r="P29" s="162"/>
      <c r="Q29" s="129"/>
      <c r="R29" s="162"/>
      <c r="S29" s="162"/>
      <c r="T29" s="129"/>
      <c r="U29" s="263">
        <f t="shared" si="5"/>
        <v>70000</v>
      </c>
      <c r="V29" s="162"/>
      <c r="W29" s="129">
        <f t="shared" si="6"/>
        <v>70000</v>
      </c>
      <c r="X29" s="113" t="s">
        <v>778</v>
      </c>
      <c r="Y29" s="115" t="s">
        <v>163</v>
      </c>
      <c r="Z29" s="120" t="s">
        <v>774</v>
      </c>
      <c r="AA29" s="125" t="s">
        <v>175</v>
      </c>
      <c r="AB29" s="125" t="s">
        <v>1930</v>
      </c>
      <c r="AD29" s="62"/>
    </row>
    <row r="30" spans="1:55" s="52" customFormat="1" ht="51" customHeight="1">
      <c r="A30" s="161" t="s">
        <v>779</v>
      </c>
      <c r="B30" s="113" t="s">
        <v>780</v>
      </c>
      <c r="C30" s="94" t="s">
        <v>777</v>
      </c>
      <c r="D30" s="94" t="s">
        <v>38</v>
      </c>
      <c r="E30" s="168" t="s">
        <v>772</v>
      </c>
      <c r="F30" s="162"/>
      <c r="G30" s="162"/>
      <c r="H30" s="162"/>
      <c r="I30" s="129"/>
      <c r="J30" s="162"/>
      <c r="K30" s="162"/>
      <c r="L30" s="129"/>
      <c r="M30" s="97">
        <f t="shared" si="4"/>
        <v>0</v>
      </c>
      <c r="N30" s="359">
        <v>33181</v>
      </c>
      <c r="O30" s="162"/>
      <c r="P30" s="162"/>
      <c r="Q30" s="129"/>
      <c r="R30" s="162"/>
      <c r="S30" s="162"/>
      <c r="T30" s="129"/>
      <c r="U30" s="263">
        <f t="shared" si="5"/>
        <v>33181</v>
      </c>
      <c r="V30" s="162"/>
      <c r="W30" s="129">
        <f t="shared" si="6"/>
        <v>33181</v>
      </c>
      <c r="X30" s="113" t="s">
        <v>780</v>
      </c>
      <c r="Y30" s="115" t="s">
        <v>163</v>
      </c>
      <c r="Z30" s="120" t="s">
        <v>774</v>
      </c>
      <c r="AA30" s="125" t="s">
        <v>175</v>
      </c>
      <c r="AB30" s="125" t="s">
        <v>1930</v>
      </c>
      <c r="AD30" s="62"/>
    </row>
    <row r="31" spans="1:55" s="52" customFormat="1" ht="51" customHeight="1">
      <c r="A31" s="161" t="s">
        <v>781</v>
      </c>
      <c r="B31" s="113" t="s">
        <v>782</v>
      </c>
      <c r="C31" s="94" t="s">
        <v>769</v>
      </c>
      <c r="D31" s="94" t="s">
        <v>38</v>
      </c>
      <c r="E31" s="168" t="s">
        <v>772</v>
      </c>
      <c r="F31" s="162"/>
      <c r="G31" s="162"/>
      <c r="H31" s="162"/>
      <c r="I31" s="129"/>
      <c r="J31" s="162"/>
      <c r="K31" s="162"/>
      <c r="L31" s="129"/>
      <c r="M31" s="97">
        <f t="shared" si="4"/>
        <v>0</v>
      </c>
      <c r="N31" s="359">
        <v>300000</v>
      </c>
      <c r="O31" s="162"/>
      <c r="P31" s="162"/>
      <c r="Q31" s="129"/>
      <c r="R31" s="162"/>
      <c r="S31" s="162"/>
      <c r="T31" s="129"/>
      <c r="U31" s="263">
        <f t="shared" si="5"/>
        <v>300000</v>
      </c>
      <c r="V31" s="162"/>
      <c r="W31" s="129">
        <f t="shared" si="6"/>
        <v>300000</v>
      </c>
      <c r="X31" s="113" t="s">
        <v>783</v>
      </c>
      <c r="Y31" s="115" t="s">
        <v>163</v>
      </c>
      <c r="Z31" s="120" t="s">
        <v>774</v>
      </c>
      <c r="AA31" s="125" t="s">
        <v>175</v>
      </c>
      <c r="AB31" s="125" t="s">
        <v>1931</v>
      </c>
      <c r="AD31" s="62"/>
    </row>
    <row r="32" spans="1:55" s="52" customFormat="1" ht="51" customHeight="1">
      <c r="A32" s="161" t="s">
        <v>784</v>
      </c>
      <c r="B32" s="113" t="s">
        <v>785</v>
      </c>
      <c r="C32" s="94" t="s">
        <v>759</v>
      </c>
      <c r="D32" s="94" t="s">
        <v>38</v>
      </c>
      <c r="E32" s="168" t="s">
        <v>772</v>
      </c>
      <c r="F32" s="162"/>
      <c r="G32" s="162"/>
      <c r="H32" s="162"/>
      <c r="I32" s="129"/>
      <c r="J32" s="162"/>
      <c r="K32" s="162"/>
      <c r="L32" s="129"/>
      <c r="M32" s="97">
        <f t="shared" si="4"/>
        <v>0</v>
      </c>
      <c r="N32" s="359">
        <v>60000</v>
      </c>
      <c r="O32" s="162"/>
      <c r="P32" s="162"/>
      <c r="Q32" s="129"/>
      <c r="R32" s="162"/>
      <c r="S32" s="162"/>
      <c r="T32" s="129"/>
      <c r="U32" s="263">
        <f t="shared" si="5"/>
        <v>60000</v>
      </c>
      <c r="V32" s="162"/>
      <c r="W32" s="129">
        <f t="shared" si="6"/>
        <v>60000</v>
      </c>
      <c r="X32" s="113" t="s">
        <v>785</v>
      </c>
      <c r="Y32" s="115" t="s">
        <v>163</v>
      </c>
      <c r="Z32" s="120" t="s">
        <v>774</v>
      </c>
      <c r="AA32" s="125" t="s">
        <v>175</v>
      </c>
      <c r="AB32" s="125" t="s">
        <v>1931</v>
      </c>
      <c r="AD32" s="62"/>
    </row>
    <row r="33" spans="1:31" s="52" customFormat="1" ht="51" customHeight="1">
      <c r="A33" s="161" t="s">
        <v>786</v>
      </c>
      <c r="B33" s="113" t="s">
        <v>787</v>
      </c>
      <c r="C33" s="94" t="s">
        <v>788</v>
      </c>
      <c r="D33" s="94" t="s">
        <v>0</v>
      </c>
      <c r="E33" s="168" t="s">
        <v>772</v>
      </c>
      <c r="F33" s="162"/>
      <c r="G33" s="162"/>
      <c r="H33" s="162"/>
      <c r="I33" s="129"/>
      <c r="J33" s="162"/>
      <c r="K33" s="162"/>
      <c r="L33" s="129"/>
      <c r="M33" s="97">
        <f t="shared" si="4"/>
        <v>0</v>
      </c>
      <c r="N33" s="360">
        <v>70000</v>
      </c>
      <c r="O33" s="162"/>
      <c r="P33" s="162"/>
      <c r="Q33" s="129"/>
      <c r="R33" s="162"/>
      <c r="S33" s="162"/>
      <c r="T33" s="129"/>
      <c r="U33" s="263">
        <f t="shared" si="5"/>
        <v>70000</v>
      </c>
      <c r="V33" s="162"/>
      <c r="W33" s="129">
        <f t="shared" si="6"/>
        <v>70000</v>
      </c>
      <c r="X33" s="113" t="s">
        <v>787</v>
      </c>
      <c r="Y33" s="115" t="s">
        <v>163</v>
      </c>
      <c r="Z33" s="120" t="s">
        <v>774</v>
      </c>
      <c r="AA33" s="125" t="s">
        <v>175</v>
      </c>
      <c r="AB33" s="125" t="s">
        <v>1931</v>
      </c>
      <c r="AD33" s="62"/>
    </row>
    <row r="34" spans="1:31" s="52" customFormat="1" ht="51" customHeight="1">
      <c r="A34" s="161" t="s">
        <v>789</v>
      </c>
      <c r="B34" s="113" t="s">
        <v>790</v>
      </c>
      <c r="C34" s="94" t="s">
        <v>788</v>
      </c>
      <c r="D34" s="94" t="s">
        <v>38</v>
      </c>
      <c r="E34" s="168" t="s">
        <v>772</v>
      </c>
      <c r="F34" s="162"/>
      <c r="G34" s="162"/>
      <c r="H34" s="162"/>
      <c r="I34" s="129"/>
      <c r="J34" s="162"/>
      <c r="K34" s="162"/>
      <c r="L34" s="129"/>
      <c r="M34" s="97">
        <f t="shared" si="4"/>
        <v>0</v>
      </c>
      <c r="N34" s="359">
        <v>40000</v>
      </c>
      <c r="O34" s="162"/>
      <c r="P34" s="162"/>
      <c r="Q34" s="129"/>
      <c r="R34" s="162"/>
      <c r="S34" s="162"/>
      <c r="T34" s="129"/>
      <c r="U34" s="263">
        <f t="shared" si="5"/>
        <v>40000</v>
      </c>
      <c r="V34" s="162"/>
      <c r="W34" s="129">
        <f t="shared" si="6"/>
        <v>40000</v>
      </c>
      <c r="X34" s="113" t="s">
        <v>790</v>
      </c>
      <c r="Y34" s="115" t="s">
        <v>163</v>
      </c>
      <c r="Z34" s="120" t="s">
        <v>774</v>
      </c>
      <c r="AA34" s="125" t="s">
        <v>175</v>
      </c>
      <c r="AB34" s="125" t="s">
        <v>1932</v>
      </c>
      <c r="AD34" s="62"/>
    </row>
    <row r="35" spans="1:31" s="52" customFormat="1" ht="51" customHeight="1">
      <c r="A35" s="161" t="s">
        <v>791</v>
      </c>
      <c r="B35" s="113" t="s">
        <v>792</v>
      </c>
      <c r="C35" s="94" t="s">
        <v>769</v>
      </c>
      <c r="D35" s="94" t="s">
        <v>0</v>
      </c>
      <c r="E35" s="107" t="s">
        <v>793</v>
      </c>
      <c r="F35" s="162"/>
      <c r="G35" s="162"/>
      <c r="H35" s="162"/>
      <c r="I35" s="129"/>
      <c r="J35" s="162"/>
      <c r="K35" s="162"/>
      <c r="L35" s="129"/>
      <c r="M35" s="97">
        <f t="shared" si="4"/>
        <v>0</v>
      </c>
      <c r="N35" s="359">
        <v>15000</v>
      </c>
      <c r="O35" s="162"/>
      <c r="P35" s="162"/>
      <c r="Q35" s="129"/>
      <c r="R35" s="162"/>
      <c r="S35" s="162"/>
      <c r="T35" s="129"/>
      <c r="U35" s="263">
        <f t="shared" si="5"/>
        <v>15000</v>
      </c>
      <c r="V35" s="162"/>
      <c r="W35" s="129">
        <f t="shared" si="6"/>
        <v>15000</v>
      </c>
      <c r="X35" s="113" t="s">
        <v>792</v>
      </c>
      <c r="Y35" s="115" t="s">
        <v>163</v>
      </c>
      <c r="Z35" s="120" t="s">
        <v>794</v>
      </c>
      <c r="AA35" s="125" t="s">
        <v>175</v>
      </c>
      <c r="AB35" s="125" t="s">
        <v>1933</v>
      </c>
      <c r="AD35" s="62"/>
    </row>
    <row r="36" spans="1:31" s="52" customFormat="1" ht="51" customHeight="1">
      <c r="A36" s="161" t="s">
        <v>795</v>
      </c>
      <c r="B36" s="113" t="s">
        <v>796</v>
      </c>
      <c r="C36" s="114" t="s">
        <v>769</v>
      </c>
      <c r="D36" s="114" t="s">
        <v>38</v>
      </c>
      <c r="E36" s="102" t="s">
        <v>797</v>
      </c>
      <c r="F36" s="169"/>
      <c r="G36" s="169"/>
      <c r="H36" s="169"/>
      <c r="I36" s="170"/>
      <c r="J36" s="169"/>
      <c r="K36" s="169"/>
      <c r="L36" s="170"/>
      <c r="M36" s="97">
        <f t="shared" si="4"/>
        <v>0</v>
      </c>
      <c r="N36" s="359">
        <v>10000</v>
      </c>
      <c r="O36" s="169"/>
      <c r="P36" s="169"/>
      <c r="Q36" s="170"/>
      <c r="R36" s="169"/>
      <c r="S36" s="169"/>
      <c r="T36" s="170"/>
      <c r="U36" s="263">
        <f t="shared" si="5"/>
        <v>10000</v>
      </c>
      <c r="V36" s="162"/>
      <c r="W36" s="129">
        <f t="shared" si="6"/>
        <v>10000</v>
      </c>
      <c r="X36" s="113" t="s">
        <v>798</v>
      </c>
      <c r="Y36" s="115" t="s">
        <v>163</v>
      </c>
      <c r="Z36" s="171" t="s">
        <v>799</v>
      </c>
      <c r="AA36" s="132" t="s">
        <v>175</v>
      </c>
      <c r="AB36" s="132" t="s">
        <v>1934</v>
      </c>
      <c r="AD36" s="62"/>
    </row>
    <row r="37" spans="1:31" s="52" customFormat="1" ht="51" customHeight="1">
      <c r="A37" s="161" t="s">
        <v>800</v>
      </c>
      <c r="B37" s="113" t="s">
        <v>801</v>
      </c>
      <c r="C37" s="114" t="s">
        <v>802</v>
      </c>
      <c r="D37" s="94" t="s">
        <v>38</v>
      </c>
      <c r="E37" s="102" t="s">
        <v>723</v>
      </c>
      <c r="F37" s="169"/>
      <c r="G37" s="169"/>
      <c r="H37" s="169"/>
      <c r="I37" s="170"/>
      <c r="J37" s="169"/>
      <c r="K37" s="169"/>
      <c r="L37" s="170"/>
      <c r="M37" s="97">
        <f t="shared" si="4"/>
        <v>0</v>
      </c>
      <c r="N37" s="360">
        <v>16000</v>
      </c>
      <c r="O37" s="169"/>
      <c r="P37" s="169"/>
      <c r="Q37" s="170"/>
      <c r="R37" s="169"/>
      <c r="S37" s="169"/>
      <c r="T37" s="170"/>
      <c r="U37" s="263">
        <f t="shared" si="5"/>
        <v>16000</v>
      </c>
      <c r="V37" s="169"/>
      <c r="W37" s="129">
        <f t="shared" si="6"/>
        <v>16000</v>
      </c>
      <c r="X37" s="113" t="s">
        <v>801</v>
      </c>
      <c r="Y37" s="115" t="s">
        <v>163</v>
      </c>
      <c r="Z37" s="171" t="s">
        <v>725</v>
      </c>
      <c r="AA37" s="255" t="s">
        <v>1870</v>
      </c>
      <c r="AB37" s="132" t="s">
        <v>1935</v>
      </c>
      <c r="AD37" s="62"/>
    </row>
    <row r="38" spans="1:31" s="52" customFormat="1" ht="51" customHeight="1">
      <c r="A38" s="161" t="s">
        <v>803</v>
      </c>
      <c r="B38" s="113" t="s">
        <v>804</v>
      </c>
      <c r="C38" s="114" t="s">
        <v>805</v>
      </c>
      <c r="D38" s="114" t="s">
        <v>38</v>
      </c>
      <c r="E38" s="102" t="s">
        <v>806</v>
      </c>
      <c r="F38" s="169"/>
      <c r="G38" s="169"/>
      <c r="H38" s="169"/>
      <c r="I38" s="170"/>
      <c r="J38" s="169"/>
      <c r="K38" s="169"/>
      <c r="L38" s="170"/>
      <c r="M38" s="97">
        <f t="shared" si="4"/>
        <v>0</v>
      </c>
      <c r="N38" s="360"/>
      <c r="O38" s="169"/>
      <c r="P38" s="169"/>
      <c r="Q38" s="170"/>
      <c r="R38" s="169"/>
      <c r="S38" s="169"/>
      <c r="T38" s="170"/>
      <c r="U38" s="263">
        <f t="shared" si="5"/>
        <v>0</v>
      </c>
      <c r="V38" s="169">
        <v>2200</v>
      </c>
      <c r="W38" s="129">
        <f t="shared" si="6"/>
        <v>2200</v>
      </c>
      <c r="X38" s="113" t="s">
        <v>807</v>
      </c>
      <c r="Y38" s="124" t="s">
        <v>226</v>
      </c>
      <c r="Z38" s="171" t="s">
        <v>808</v>
      </c>
      <c r="AA38" s="255" t="s">
        <v>1893</v>
      </c>
      <c r="AB38" s="132" t="s">
        <v>1936</v>
      </c>
      <c r="AD38" s="62"/>
      <c r="AE38" s="163"/>
    </row>
    <row r="39" spans="1:31" s="52" customFormat="1" ht="51" customHeight="1">
      <c r="A39" s="161" t="s">
        <v>809</v>
      </c>
      <c r="B39" s="113" t="s">
        <v>810</v>
      </c>
      <c r="C39" s="114" t="s">
        <v>788</v>
      </c>
      <c r="D39" s="114" t="s">
        <v>0</v>
      </c>
      <c r="E39" s="102" t="s">
        <v>811</v>
      </c>
      <c r="F39" s="169"/>
      <c r="G39" s="169"/>
      <c r="H39" s="169"/>
      <c r="I39" s="170"/>
      <c r="J39" s="169"/>
      <c r="K39" s="169"/>
      <c r="L39" s="170"/>
      <c r="M39" s="97">
        <f t="shared" si="4"/>
        <v>0</v>
      </c>
      <c r="N39" s="360">
        <v>9000</v>
      </c>
      <c r="O39" s="169"/>
      <c r="P39" s="169"/>
      <c r="Q39" s="170"/>
      <c r="R39" s="169"/>
      <c r="S39" s="169"/>
      <c r="T39" s="170"/>
      <c r="U39" s="263">
        <f t="shared" si="5"/>
        <v>9000</v>
      </c>
      <c r="V39" s="169"/>
      <c r="W39" s="129">
        <f t="shared" si="6"/>
        <v>9000</v>
      </c>
      <c r="X39" s="113" t="s">
        <v>810</v>
      </c>
      <c r="Y39" s="124" t="s">
        <v>163</v>
      </c>
      <c r="Z39" s="171" t="s">
        <v>812</v>
      </c>
      <c r="AA39" s="255" t="s">
        <v>175</v>
      </c>
      <c r="AB39" s="132" t="s">
        <v>1937</v>
      </c>
      <c r="AD39" s="62"/>
    </row>
    <row r="40" spans="1:31" s="52" customFormat="1" ht="51" customHeight="1">
      <c r="A40" s="161" t="s">
        <v>813</v>
      </c>
      <c r="B40" s="113" t="s">
        <v>814</v>
      </c>
      <c r="C40" s="114" t="s">
        <v>777</v>
      </c>
      <c r="D40" s="114" t="s">
        <v>38</v>
      </c>
      <c r="E40" s="102" t="s">
        <v>811</v>
      </c>
      <c r="F40" s="169"/>
      <c r="G40" s="169"/>
      <c r="H40" s="169"/>
      <c r="I40" s="170"/>
      <c r="J40" s="169"/>
      <c r="K40" s="169"/>
      <c r="L40" s="170"/>
      <c r="M40" s="97">
        <f t="shared" si="4"/>
        <v>0</v>
      </c>
      <c r="N40" s="360">
        <v>13000</v>
      </c>
      <c r="O40" s="169"/>
      <c r="P40" s="169"/>
      <c r="Q40" s="170"/>
      <c r="R40" s="169"/>
      <c r="S40" s="169"/>
      <c r="T40" s="170"/>
      <c r="U40" s="263">
        <f t="shared" si="5"/>
        <v>13000</v>
      </c>
      <c r="V40" s="169"/>
      <c r="W40" s="129">
        <f t="shared" si="6"/>
        <v>13000</v>
      </c>
      <c r="X40" s="113" t="s">
        <v>815</v>
      </c>
      <c r="Y40" s="124" t="s">
        <v>163</v>
      </c>
      <c r="Z40" s="171" t="s">
        <v>812</v>
      </c>
      <c r="AA40" s="255" t="s">
        <v>175</v>
      </c>
      <c r="AB40" s="132" t="s">
        <v>1937</v>
      </c>
      <c r="AD40" s="62"/>
    </row>
    <row r="41" spans="1:31" s="52" customFormat="1" ht="51" customHeight="1">
      <c r="A41" s="161" t="s">
        <v>816</v>
      </c>
      <c r="B41" s="113" t="s">
        <v>817</v>
      </c>
      <c r="C41" s="114" t="s">
        <v>759</v>
      </c>
      <c r="D41" s="114" t="s">
        <v>38</v>
      </c>
      <c r="E41" s="102" t="s">
        <v>811</v>
      </c>
      <c r="F41" s="169"/>
      <c r="G41" s="169"/>
      <c r="H41" s="169"/>
      <c r="I41" s="170"/>
      <c r="J41" s="169"/>
      <c r="K41" s="169"/>
      <c r="L41" s="170"/>
      <c r="M41" s="97">
        <f t="shared" si="4"/>
        <v>0</v>
      </c>
      <c r="N41" s="360">
        <v>3000</v>
      </c>
      <c r="O41" s="169"/>
      <c r="P41" s="169"/>
      <c r="Q41" s="170"/>
      <c r="R41" s="169"/>
      <c r="S41" s="169"/>
      <c r="T41" s="170"/>
      <c r="U41" s="263">
        <f t="shared" si="5"/>
        <v>3000</v>
      </c>
      <c r="V41" s="169"/>
      <c r="W41" s="129">
        <f t="shared" si="6"/>
        <v>3000</v>
      </c>
      <c r="X41" s="113" t="s">
        <v>817</v>
      </c>
      <c r="Y41" s="124" t="s">
        <v>163</v>
      </c>
      <c r="Z41" s="171" t="s">
        <v>812</v>
      </c>
      <c r="AA41" s="255" t="s">
        <v>175</v>
      </c>
      <c r="AB41" s="132" t="s">
        <v>1937</v>
      </c>
      <c r="AD41" s="62"/>
    </row>
    <row r="42" spans="1:31" s="52" customFormat="1" ht="51" customHeight="1">
      <c r="A42" s="161" t="s">
        <v>818</v>
      </c>
      <c r="B42" s="113" t="s">
        <v>819</v>
      </c>
      <c r="C42" s="114" t="s">
        <v>765</v>
      </c>
      <c r="D42" s="114" t="s">
        <v>38</v>
      </c>
      <c r="E42" s="96" t="s">
        <v>820</v>
      </c>
      <c r="F42" s="169"/>
      <c r="G42" s="169"/>
      <c r="H42" s="169"/>
      <c r="I42" s="170"/>
      <c r="J42" s="169"/>
      <c r="K42" s="169"/>
      <c r="L42" s="170"/>
      <c r="M42" s="97">
        <f t="shared" si="4"/>
        <v>0</v>
      </c>
      <c r="N42" s="360">
        <v>886000</v>
      </c>
      <c r="O42" s="169"/>
      <c r="P42" s="169"/>
      <c r="Q42" s="170"/>
      <c r="R42" s="169"/>
      <c r="S42" s="169"/>
      <c r="T42" s="170"/>
      <c r="U42" s="263">
        <f t="shared" si="5"/>
        <v>886000</v>
      </c>
      <c r="V42" s="169"/>
      <c r="W42" s="129">
        <f t="shared" si="6"/>
        <v>886000</v>
      </c>
      <c r="X42" s="113" t="s">
        <v>819</v>
      </c>
      <c r="Y42" s="124" t="s">
        <v>163</v>
      </c>
      <c r="Z42" s="171" t="s">
        <v>821</v>
      </c>
      <c r="AA42" s="255" t="s">
        <v>175</v>
      </c>
      <c r="AB42" s="132" t="s">
        <v>1938</v>
      </c>
      <c r="AD42" s="62"/>
    </row>
    <row r="43" spans="1:31" s="52" customFormat="1" ht="51" customHeight="1">
      <c r="A43" s="161" t="s">
        <v>822</v>
      </c>
      <c r="B43" s="113" t="s">
        <v>823</v>
      </c>
      <c r="C43" s="114" t="s">
        <v>802</v>
      </c>
      <c r="D43" s="114" t="s">
        <v>0</v>
      </c>
      <c r="E43" s="96" t="s">
        <v>820</v>
      </c>
      <c r="F43" s="169"/>
      <c r="G43" s="169"/>
      <c r="H43" s="169"/>
      <c r="I43" s="170"/>
      <c r="J43" s="169"/>
      <c r="K43" s="169"/>
      <c r="L43" s="170"/>
      <c r="M43" s="97">
        <f t="shared" si="4"/>
        <v>0</v>
      </c>
      <c r="N43" s="360">
        <v>2000</v>
      </c>
      <c r="O43" s="169"/>
      <c r="P43" s="169"/>
      <c r="Q43" s="170"/>
      <c r="R43" s="169"/>
      <c r="S43" s="169"/>
      <c r="T43" s="170"/>
      <c r="U43" s="263">
        <f t="shared" si="5"/>
        <v>2000</v>
      </c>
      <c r="V43" s="169"/>
      <c r="W43" s="129">
        <f t="shared" si="6"/>
        <v>2000</v>
      </c>
      <c r="X43" s="113" t="s">
        <v>824</v>
      </c>
      <c r="Y43" s="124" t="s">
        <v>163</v>
      </c>
      <c r="Z43" s="171" t="s">
        <v>821</v>
      </c>
      <c r="AA43" s="132" t="s">
        <v>175</v>
      </c>
      <c r="AB43" s="132" t="s">
        <v>1938</v>
      </c>
      <c r="AD43" s="62"/>
    </row>
    <row r="44" spans="1:31" s="52" customFormat="1" ht="51" customHeight="1">
      <c r="A44" s="161" t="s">
        <v>825</v>
      </c>
      <c r="B44" s="113" t="s">
        <v>826</v>
      </c>
      <c r="C44" s="94" t="s">
        <v>788</v>
      </c>
      <c r="D44" s="94" t="s">
        <v>0</v>
      </c>
      <c r="E44" s="96" t="s">
        <v>820</v>
      </c>
      <c r="F44" s="169"/>
      <c r="G44" s="162"/>
      <c r="H44" s="162"/>
      <c r="I44" s="129"/>
      <c r="J44" s="162"/>
      <c r="K44" s="162"/>
      <c r="L44" s="129"/>
      <c r="M44" s="97">
        <f t="shared" si="4"/>
        <v>0</v>
      </c>
      <c r="N44" s="360">
        <v>70000</v>
      </c>
      <c r="O44" s="162"/>
      <c r="P44" s="162"/>
      <c r="Q44" s="129"/>
      <c r="R44" s="162"/>
      <c r="S44" s="162"/>
      <c r="T44" s="129"/>
      <c r="U44" s="263">
        <f t="shared" si="5"/>
        <v>70000</v>
      </c>
      <c r="V44" s="162"/>
      <c r="W44" s="129">
        <f t="shared" si="6"/>
        <v>70000</v>
      </c>
      <c r="X44" s="113" t="s">
        <v>826</v>
      </c>
      <c r="Y44" s="124" t="s">
        <v>163</v>
      </c>
      <c r="Z44" s="171" t="s">
        <v>821</v>
      </c>
      <c r="AA44" s="125" t="s">
        <v>175</v>
      </c>
      <c r="AB44" s="132" t="s">
        <v>1938</v>
      </c>
      <c r="AD44" s="62"/>
    </row>
    <row r="45" spans="1:31" s="52" customFormat="1" ht="62.1" customHeight="1">
      <c r="A45" s="161" t="s">
        <v>827</v>
      </c>
      <c r="B45" s="113" t="s">
        <v>828</v>
      </c>
      <c r="C45" s="94" t="s">
        <v>777</v>
      </c>
      <c r="D45" s="94" t="s">
        <v>0</v>
      </c>
      <c r="E45" s="96" t="s">
        <v>820</v>
      </c>
      <c r="F45" s="162"/>
      <c r="G45" s="162"/>
      <c r="H45" s="162"/>
      <c r="I45" s="129"/>
      <c r="J45" s="162"/>
      <c r="K45" s="162"/>
      <c r="L45" s="129"/>
      <c r="M45" s="97">
        <f t="shared" si="4"/>
        <v>0</v>
      </c>
      <c r="N45" s="359"/>
      <c r="O45" s="162"/>
      <c r="P45" s="162"/>
      <c r="Q45" s="129"/>
      <c r="R45" s="162"/>
      <c r="S45" s="162"/>
      <c r="T45" s="129"/>
      <c r="U45" s="263">
        <f t="shared" si="5"/>
        <v>0</v>
      </c>
      <c r="V45" s="162">
        <v>30000</v>
      </c>
      <c r="W45" s="129">
        <f t="shared" si="6"/>
        <v>30000</v>
      </c>
      <c r="X45" s="113" t="s">
        <v>828</v>
      </c>
      <c r="Y45" s="115" t="s">
        <v>226</v>
      </c>
      <c r="Z45" s="171" t="s">
        <v>821</v>
      </c>
      <c r="AA45" s="125" t="s">
        <v>175</v>
      </c>
      <c r="AB45" s="132" t="s">
        <v>1938</v>
      </c>
      <c r="AD45" s="62"/>
      <c r="AE45" s="163"/>
    </row>
    <row r="46" spans="1:31" s="52" customFormat="1" ht="51" customHeight="1">
      <c r="A46" s="161" t="s">
        <v>829</v>
      </c>
      <c r="B46" s="113" t="s">
        <v>830</v>
      </c>
      <c r="C46" s="94" t="s">
        <v>769</v>
      </c>
      <c r="D46" s="94" t="s">
        <v>38</v>
      </c>
      <c r="E46" s="96" t="s">
        <v>820</v>
      </c>
      <c r="F46" s="162"/>
      <c r="G46" s="162"/>
      <c r="H46" s="162"/>
      <c r="I46" s="129"/>
      <c r="J46" s="162"/>
      <c r="K46" s="162"/>
      <c r="L46" s="129"/>
      <c r="M46" s="97">
        <f t="shared" si="4"/>
        <v>0</v>
      </c>
      <c r="N46" s="359"/>
      <c r="O46" s="162"/>
      <c r="P46" s="162"/>
      <c r="Q46" s="129"/>
      <c r="R46" s="162"/>
      <c r="S46" s="162"/>
      <c r="T46" s="129"/>
      <c r="U46" s="263">
        <f t="shared" si="5"/>
        <v>0</v>
      </c>
      <c r="V46" s="162">
        <v>65000</v>
      </c>
      <c r="W46" s="129">
        <f t="shared" si="6"/>
        <v>65000</v>
      </c>
      <c r="X46" s="113" t="s">
        <v>830</v>
      </c>
      <c r="Y46" s="115" t="s">
        <v>226</v>
      </c>
      <c r="Z46" s="171" t="s">
        <v>821</v>
      </c>
      <c r="AA46" s="125" t="s">
        <v>175</v>
      </c>
      <c r="AB46" s="132" t="s">
        <v>1938</v>
      </c>
      <c r="AD46" s="62"/>
      <c r="AE46" s="163"/>
    </row>
    <row r="47" spans="1:31" s="52" customFormat="1" ht="72.95" customHeight="1">
      <c r="A47" s="161" t="s">
        <v>831</v>
      </c>
      <c r="B47" s="113" t="s">
        <v>832</v>
      </c>
      <c r="C47" s="94" t="s">
        <v>765</v>
      </c>
      <c r="D47" s="94" t="s">
        <v>0</v>
      </c>
      <c r="E47" s="107" t="s">
        <v>833</v>
      </c>
      <c r="F47" s="162"/>
      <c r="G47" s="162"/>
      <c r="H47" s="162"/>
      <c r="I47" s="129"/>
      <c r="J47" s="162"/>
      <c r="K47" s="162"/>
      <c r="L47" s="129"/>
      <c r="M47" s="97">
        <f t="shared" si="4"/>
        <v>0</v>
      </c>
      <c r="N47" s="359"/>
      <c r="O47" s="162"/>
      <c r="P47" s="162"/>
      <c r="Q47" s="129"/>
      <c r="R47" s="162"/>
      <c r="S47" s="162"/>
      <c r="T47" s="129"/>
      <c r="U47" s="263">
        <f t="shared" si="5"/>
        <v>0</v>
      </c>
      <c r="V47" s="162">
        <v>20000</v>
      </c>
      <c r="W47" s="129">
        <f t="shared" si="6"/>
        <v>20000</v>
      </c>
      <c r="X47" s="113" t="s">
        <v>832</v>
      </c>
      <c r="Y47" s="115" t="s">
        <v>226</v>
      </c>
      <c r="Z47" s="120" t="s">
        <v>834</v>
      </c>
      <c r="AA47" s="125" t="s">
        <v>1860</v>
      </c>
      <c r="AB47" s="125" t="s">
        <v>1939</v>
      </c>
      <c r="AD47" s="62"/>
      <c r="AE47" s="163"/>
    </row>
    <row r="48" spans="1:31" s="52" customFormat="1" ht="66" customHeight="1">
      <c r="A48" s="161" t="s">
        <v>835</v>
      </c>
      <c r="B48" s="113" t="s">
        <v>836</v>
      </c>
      <c r="C48" s="94" t="s">
        <v>777</v>
      </c>
      <c r="D48" s="94" t="s">
        <v>38</v>
      </c>
      <c r="E48" s="107" t="s">
        <v>833</v>
      </c>
      <c r="F48" s="162"/>
      <c r="G48" s="162"/>
      <c r="H48" s="162"/>
      <c r="I48" s="129"/>
      <c r="J48" s="162"/>
      <c r="K48" s="162"/>
      <c r="L48" s="129"/>
      <c r="M48" s="97">
        <f t="shared" si="4"/>
        <v>0</v>
      </c>
      <c r="N48" s="359"/>
      <c r="O48" s="162"/>
      <c r="P48" s="162"/>
      <c r="Q48" s="129"/>
      <c r="R48" s="162"/>
      <c r="S48" s="162"/>
      <c r="T48" s="129"/>
      <c r="U48" s="263">
        <f t="shared" si="5"/>
        <v>0</v>
      </c>
      <c r="V48" s="162">
        <v>30000</v>
      </c>
      <c r="W48" s="129">
        <f t="shared" si="6"/>
        <v>30000</v>
      </c>
      <c r="X48" s="113" t="s">
        <v>836</v>
      </c>
      <c r="Y48" s="115" t="s">
        <v>226</v>
      </c>
      <c r="Z48" s="120" t="s">
        <v>837</v>
      </c>
      <c r="AA48" s="125" t="s">
        <v>175</v>
      </c>
      <c r="AB48" s="125" t="s">
        <v>1889</v>
      </c>
      <c r="AD48" s="62"/>
      <c r="AE48" s="163"/>
    </row>
    <row r="49" spans="1:31" s="52" customFormat="1" ht="75" customHeight="1">
      <c r="A49" s="161" t="s">
        <v>838</v>
      </c>
      <c r="B49" s="113" t="s">
        <v>839</v>
      </c>
      <c r="C49" s="94" t="s">
        <v>769</v>
      </c>
      <c r="D49" s="94" t="s">
        <v>38</v>
      </c>
      <c r="E49" s="107" t="s">
        <v>833</v>
      </c>
      <c r="F49" s="162"/>
      <c r="G49" s="162"/>
      <c r="H49" s="162"/>
      <c r="I49" s="129"/>
      <c r="J49" s="162"/>
      <c r="K49" s="162"/>
      <c r="L49" s="129"/>
      <c r="M49" s="97">
        <f t="shared" si="4"/>
        <v>0</v>
      </c>
      <c r="N49" s="359">
        <v>40000</v>
      </c>
      <c r="O49" s="162"/>
      <c r="P49" s="162"/>
      <c r="Q49" s="129"/>
      <c r="R49" s="162"/>
      <c r="S49" s="162"/>
      <c r="T49" s="129"/>
      <c r="U49" s="263">
        <f t="shared" si="5"/>
        <v>40000</v>
      </c>
      <c r="V49" s="162">
        <v>140000</v>
      </c>
      <c r="W49" s="129">
        <f t="shared" si="6"/>
        <v>180000</v>
      </c>
      <c r="X49" s="113" t="s">
        <v>839</v>
      </c>
      <c r="Y49" s="115" t="s">
        <v>57</v>
      </c>
      <c r="Z49" s="120" t="s">
        <v>837</v>
      </c>
      <c r="AA49" s="125" t="s">
        <v>1860</v>
      </c>
      <c r="AB49" s="125" t="s">
        <v>1940</v>
      </c>
      <c r="AD49" s="62"/>
      <c r="AE49" s="163"/>
    </row>
    <row r="50" spans="1:31" s="52" customFormat="1" ht="51" customHeight="1">
      <c r="A50" s="161" t="s">
        <v>840</v>
      </c>
      <c r="B50" s="113" t="s">
        <v>841</v>
      </c>
      <c r="C50" s="94" t="s">
        <v>805</v>
      </c>
      <c r="D50" s="94" t="s">
        <v>0</v>
      </c>
      <c r="E50" s="107" t="s">
        <v>833</v>
      </c>
      <c r="F50" s="162"/>
      <c r="G50" s="162"/>
      <c r="H50" s="162"/>
      <c r="I50" s="129"/>
      <c r="J50" s="162"/>
      <c r="K50" s="162"/>
      <c r="L50" s="129"/>
      <c r="M50" s="97">
        <f t="shared" si="4"/>
        <v>0</v>
      </c>
      <c r="N50" s="359"/>
      <c r="O50" s="162"/>
      <c r="P50" s="162"/>
      <c r="Q50" s="129"/>
      <c r="R50" s="162"/>
      <c r="S50" s="162"/>
      <c r="T50" s="129"/>
      <c r="U50" s="263">
        <f t="shared" si="5"/>
        <v>0</v>
      </c>
      <c r="V50" s="162">
        <v>45000</v>
      </c>
      <c r="W50" s="129">
        <f t="shared" si="6"/>
        <v>45000</v>
      </c>
      <c r="X50" s="113" t="s">
        <v>841</v>
      </c>
      <c r="Y50" s="115" t="s">
        <v>226</v>
      </c>
      <c r="Z50" s="120" t="s">
        <v>837</v>
      </c>
      <c r="AA50" s="125" t="s">
        <v>175</v>
      </c>
      <c r="AB50" s="125" t="s">
        <v>1889</v>
      </c>
      <c r="AD50" s="62"/>
      <c r="AE50" s="163"/>
    </row>
    <row r="51" spans="1:31" s="52" customFormat="1" ht="87.95" customHeight="1">
      <c r="A51" s="161" t="s">
        <v>842</v>
      </c>
      <c r="B51" s="113" t="s">
        <v>843</v>
      </c>
      <c r="C51" s="94" t="s">
        <v>805</v>
      </c>
      <c r="D51" s="94" t="s">
        <v>38</v>
      </c>
      <c r="E51" s="107" t="s">
        <v>833</v>
      </c>
      <c r="F51" s="162"/>
      <c r="G51" s="162"/>
      <c r="H51" s="162"/>
      <c r="I51" s="129"/>
      <c r="J51" s="162"/>
      <c r="K51" s="162"/>
      <c r="L51" s="129"/>
      <c r="M51" s="97">
        <f t="shared" si="4"/>
        <v>0</v>
      </c>
      <c r="N51" s="359">
        <v>70000</v>
      </c>
      <c r="O51" s="162"/>
      <c r="P51" s="162"/>
      <c r="Q51" s="129"/>
      <c r="R51" s="162"/>
      <c r="S51" s="162"/>
      <c r="T51" s="129"/>
      <c r="U51" s="263">
        <f t="shared" si="5"/>
        <v>70000</v>
      </c>
      <c r="V51" s="162"/>
      <c r="W51" s="129">
        <f t="shared" si="6"/>
        <v>70000</v>
      </c>
      <c r="X51" s="119" t="s">
        <v>844</v>
      </c>
      <c r="Y51" s="173" t="s">
        <v>163</v>
      </c>
      <c r="Z51" s="120" t="s">
        <v>837</v>
      </c>
      <c r="AA51" s="125" t="s">
        <v>175</v>
      </c>
      <c r="AB51" s="125" t="s">
        <v>1889</v>
      </c>
      <c r="AD51" s="62"/>
      <c r="AE51" s="163"/>
    </row>
    <row r="52" spans="1:31" s="52" customFormat="1" ht="51" customHeight="1">
      <c r="A52" s="161" t="s">
        <v>845</v>
      </c>
      <c r="B52" s="113" t="s">
        <v>846</v>
      </c>
      <c r="C52" s="94" t="s">
        <v>805</v>
      </c>
      <c r="D52" s="94" t="s">
        <v>38</v>
      </c>
      <c r="E52" s="107" t="s">
        <v>833</v>
      </c>
      <c r="F52" s="162"/>
      <c r="G52" s="162"/>
      <c r="H52" s="162"/>
      <c r="I52" s="129"/>
      <c r="J52" s="162"/>
      <c r="K52" s="162"/>
      <c r="L52" s="129"/>
      <c r="M52" s="97">
        <f t="shared" si="4"/>
        <v>0</v>
      </c>
      <c r="N52" s="359">
        <v>100000</v>
      </c>
      <c r="O52" s="162"/>
      <c r="P52" s="162"/>
      <c r="Q52" s="129"/>
      <c r="R52" s="162"/>
      <c r="S52" s="162"/>
      <c r="T52" s="129"/>
      <c r="U52" s="263">
        <f t="shared" si="5"/>
        <v>100000</v>
      </c>
      <c r="V52" s="162"/>
      <c r="W52" s="129">
        <f t="shared" si="6"/>
        <v>100000</v>
      </c>
      <c r="X52" s="119" t="s">
        <v>847</v>
      </c>
      <c r="Y52" s="115" t="s">
        <v>163</v>
      </c>
      <c r="Z52" s="120" t="s">
        <v>837</v>
      </c>
      <c r="AA52" s="125" t="s">
        <v>175</v>
      </c>
      <c r="AB52" s="125" t="s">
        <v>1889</v>
      </c>
      <c r="AD52" s="62"/>
      <c r="AE52" s="163"/>
    </row>
    <row r="53" spans="1:31" s="52" customFormat="1" ht="69.95" customHeight="1">
      <c r="A53" s="161" t="s">
        <v>848</v>
      </c>
      <c r="B53" s="113" t="s">
        <v>849</v>
      </c>
      <c r="C53" s="94" t="s">
        <v>802</v>
      </c>
      <c r="D53" s="94" t="s">
        <v>38</v>
      </c>
      <c r="E53" s="107" t="s">
        <v>833</v>
      </c>
      <c r="F53" s="162"/>
      <c r="G53" s="162"/>
      <c r="H53" s="162"/>
      <c r="I53" s="129"/>
      <c r="J53" s="162"/>
      <c r="K53" s="162"/>
      <c r="L53" s="129"/>
      <c r="M53" s="97">
        <f t="shared" si="4"/>
        <v>0</v>
      </c>
      <c r="N53" s="359"/>
      <c r="O53" s="162"/>
      <c r="P53" s="162"/>
      <c r="Q53" s="129"/>
      <c r="R53" s="162"/>
      <c r="S53" s="162"/>
      <c r="T53" s="129"/>
      <c r="U53" s="263">
        <f t="shared" si="5"/>
        <v>0</v>
      </c>
      <c r="V53" s="162">
        <v>50000</v>
      </c>
      <c r="W53" s="129">
        <f t="shared" si="6"/>
        <v>50000</v>
      </c>
      <c r="X53" s="113" t="s">
        <v>849</v>
      </c>
      <c r="Y53" s="115" t="s">
        <v>226</v>
      </c>
      <c r="Z53" s="120" t="s">
        <v>837</v>
      </c>
      <c r="AA53" s="125" t="s">
        <v>1860</v>
      </c>
      <c r="AB53" s="125" t="s">
        <v>1941</v>
      </c>
      <c r="AD53" s="62"/>
      <c r="AE53" s="163"/>
    </row>
    <row r="54" spans="1:31" s="52" customFormat="1" ht="51" customHeight="1">
      <c r="A54" s="161" t="s">
        <v>850</v>
      </c>
      <c r="B54" s="113" t="s">
        <v>851</v>
      </c>
      <c r="C54" s="94" t="s">
        <v>805</v>
      </c>
      <c r="D54" s="94" t="s">
        <v>38</v>
      </c>
      <c r="E54" s="107" t="s">
        <v>833</v>
      </c>
      <c r="F54" s="162"/>
      <c r="G54" s="162"/>
      <c r="H54" s="162"/>
      <c r="I54" s="129"/>
      <c r="J54" s="162"/>
      <c r="K54" s="162"/>
      <c r="L54" s="129"/>
      <c r="M54" s="97">
        <f t="shared" si="4"/>
        <v>0</v>
      </c>
      <c r="N54" s="359">
        <v>100000</v>
      </c>
      <c r="O54" s="162"/>
      <c r="P54" s="162"/>
      <c r="Q54" s="129"/>
      <c r="R54" s="162"/>
      <c r="S54" s="162"/>
      <c r="T54" s="129"/>
      <c r="U54" s="263">
        <f t="shared" si="5"/>
        <v>100000</v>
      </c>
      <c r="V54" s="162"/>
      <c r="W54" s="129">
        <f t="shared" si="6"/>
        <v>100000</v>
      </c>
      <c r="X54" s="119" t="s">
        <v>852</v>
      </c>
      <c r="Y54" s="115" t="s">
        <v>163</v>
      </c>
      <c r="Z54" s="120" t="s">
        <v>837</v>
      </c>
      <c r="AA54" s="125" t="s">
        <v>175</v>
      </c>
      <c r="AB54" s="125" t="s">
        <v>1889</v>
      </c>
      <c r="AD54" s="62"/>
    </row>
    <row r="55" spans="1:31" s="52" customFormat="1" ht="51" customHeight="1">
      <c r="A55" s="161" t="s">
        <v>853</v>
      </c>
      <c r="B55" s="113" t="s">
        <v>854</v>
      </c>
      <c r="C55" s="114" t="s">
        <v>777</v>
      </c>
      <c r="D55" s="94" t="s">
        <v>0</v>
      </c>
      <c r="E55" s="174" t="s">
        <v>855</v>
      </c>
      <c r="F55" s="162"/>
      <c r="G55" s="162"/>
      <c r="H55" s="162"/>
      <c r="I55" s="129"/>
      <c r="J55" s="162"/>
      <c r="K55" s="162"/>
      <c r="L55" s="129"/>
      <c r="M55" s="97">
        <f t="shared" si="4"/>
        <v>0</v>
      </c>
      <c r="N55" s="359">
        <f>44000-19014</f>
        <v>24986</v>
      </c>
      <c r="O55" s="162"/>
      <c r="P55" s="162"/>
      <c r="Q55" s="129"/>
      <c r="R55" s="162"/>
      <c r="S55" s="162"/>
      <c r="T55" s="129"/>
      <c r="U55" s="263">
        <f t="shared" si="5"/>
        <v>24986</v>
      </c>
      <c r="V55" s="162"/>
      <c r="W55" s="129">
        <f t="shared" si="6"/>
        <v>24986</v>
      </c>
      <c r="X55" s="113" t="s">
        <v>856</v>
      </c>
      <c r="Y55" s="115" t="s">
        <v>163</v>
      </c>
      <c r="Z55" s="120" t="s">
        <v>857</v>
      </c>
      <c r="AA55" s="125" t="s">
        <v>175</v>
      </c>
      <c r="AB55" s="125" t="s">
        <v>1942</v>
      </c>
      <c r="AD55" s="62"/>
    </row>
    <row r="56" spans="1:31" s="52" customFormat="1" ht="51" customHeight="1">
      <c r="A56" s="161" t="s">
        <v>858</v>
      </c>
      <c r="B56" s="113" t="s">
        <v>859</v>
      </c>
      <c r="C56" s="94" t="s">
        <v>777</v>
      </c>
      <c r="D56" s="94" t="s">
        <v>0</v>
      </c>
      <c r="E56" s="174" t="s">
        <v>855</v>
      </c>
      <c r="F56" s="162"/>
      <c r="G56" s="162"/>
      <c r="H56" s="162"/>
      <c r="I56" s="129"/>
      <c r="J56" s="162"/>
      <c r="K56" s="162"/>
      <c r="L56" s="129"/>
      <c r="M56" s="97">
        <f t="shared" si="4"/>
        <v>0</v>
      </c>
      <c r="N56" s="359"/>
      <c r="O56" s="162"/>
      <c r="P56" s="162"/>
      <c r="Q56" s="129"/>
      <c r="R56" s="162"/>
      <c r="S56" s="162"/>
      <c r="T56" s="129"/>
      <c r="U56" s="263">
        <f t="shared" si="5"/>
        <v>0</v>
      </c>
      <c r="V56" s="162">
        <v>600000</v>
      </c>
      <c r="W56" s="129">
        <f t="shared" si="6"/>
        <v>600000</v>
      </c>
      <c r="X56" s="113" t="s">
        <v>860</v>
      </c>
      <c r="Y56" s="115" t="s">
        <v>226</v>
      </c>
      <c r="Z56" s="120" t="s">
        <v>857</v>
      </c>
      <c r="AA56" s="125" t="s">
        <v>175</v>
      </c>
      <c r="AB56" s="125" t="s">
        <v>1943</v>
      </c>
      <c r="AD56" s="62"/>
      <c r="AE56" s="163"/>
    </row>
    <row r="57" spans="1:31" s="52" customFormat="1" ht="51" customHeight="1">
      <c r="A57" s="161" t="s">
        <v>861</v>
      </c>
      <c r="B57" s="113" t="s">
        <v>862</v>
      </c>
      <c r="C57" s="94" t="s">
        <v>805</v>
      </c>
      <c r="D57" s="94" t="s">
        <v>0</v>
      </c>
      <c r="E57" s="174" t="s">
        <v>855</v>
      </c>
      <c r="F57" s="162"/>
      <c r="G57" s="162"/>
      <c r="H57" s="162"/>
      <c r="I57" s="129"/>
      <c r="J57" s="162"/>
      <c r="K57" s="162"/>
      <c r="L57" s="129"/>
      <c r="M57" s="97">
        <f t="shared" si="4"/>
        <v>0</v>
      </c>
      <c r="N57" s="359"/>
      <c r="O57" s="162"/>
      <c r="P57" s="162"/>
      <c r="Q57" s="129"/>
      <c r="R57" s="162"/>
      <c r="S57" s="162"/>
      <c r="T57" s="129"/>
      <c r="U57" s="263">
        <f t="shared" si="5"/>
        <v>0</v>
      </c>
      <c r="V57" s="162">
        <v>8000</v>
      </c>
      <c r="W57" s="129">
        <f t="shared" si="6"/>
        <v>8000</v>
      </c>
      <c r="X57" s="113" t="s">
        <v>862</v>
      </c>
      <c r="Y57" s="115" t="s">
        <v>226</v>
      </c>
      <c r="Z57" s="120" t="s">
        <v>857</v>
      </c>
      <c r="AA57" s="125" t="s">
        <v>1860</v>
      </c>
      <c r="AB57" s="125" t="s">
        <v>1942</v>
      </c>
      <c r="AD57" s="62"/>
      <c r="AE57" s="163"/>
    </row>
    <row r="58" spans="1:31" s="52" customFormat="1" ht="84.75" customHeight="1">
      <c r="A58" s="161" t="s">
        <v>863</v>
      </c>
      <c r="B58" s="113" t="s">
        <v>864</v>
      </c>
      <c r="C58" s="94" t="s">
        <v>759</v>
      </c>
      <c r="D58" s="94" t="s">
        <v>0</v>
      </c>
      <c r="E58" s="107" t="s">
        <v>865</v>
      </c>
      <c r="F58" s="162"/>
      <c r="G58" s="162"/>
      <c r="H58" s="162"/>
      <c r="I58" s="129"/>
      <c r="J58" s="162"/>
      <c r="K58" s="162"/>
      <c r="L58" s="129"/>
      <c r="M58" s="97">
        <f t="shared" si="4"/>
        <v>0</v>
      </c>
      <c r="N58" s="359"/>
      <c r="O58" s="162"/>
      <c r="P58" s="162"/>
      <c r="Q58" s="129"/>
      <c r="R58" s="162"/>
      <c r="S58" s="162"/>
      <c r="T58" s="129"/>
      <c r="U58" s="263">
        <f t="shared" si="5"/>
        <v>0</v>
      </c>
      <c r="V58" s="162">
        <v>6000</v>
      </c>
      <c r="W58" s="129">
        <f t="shared" si="6"/>
        <v>6000</v>
      </c>
      <c r="X58" s="113" t="s">
        <v>866</v>
      </c>
      <c r="Y58" s="115" t="s">
        <v>226</v>
      </c>
      <c r="Z58" s="120" t="s">
        <v>867</v>
      </c>
      <c r="AA58" s="125" t="s">
        <v>1944</v>
      </c>
      <c r="AB58" s="442" t="s">
        <v>1945</v>
      </c>
      <c r="AD58" s="62"/>
      <c r="AE58" s="163"/>
    </row>
    <row r="59" spans="1:31" s="52" customFormat="1" ht="51" customHeight="1">
      <c r="A59" s="161" t="s">
        <v>868</v>
      </c>
      <c r="B59" s="113" t="s">
        <v>869</v>
      </c>
      <c r="C59" s="94" t="s">
        <v>765</v>
      </c>
      <c r="D59" s="94" t="s">
        <v>38</v>
      </c>
      <c r="E59" s="107" t="s">
        <v>870</v>
      </c>
      <c r="F59" s="162"/>
      <c r="G59" s="162"/>
      <c r="H59" s="162"/>
      <c r="I59" s="129"/>
      <c r="J59" s="162"/>
      <c r="K59" s="162"/>
      <c r="L59" s="129"/>
      <c r="M59" s="97">
        <f t="shared" si="4"/>
        <v>0</v>
      </c>
      <c r="N59" s="359"/>
      <c r="O59" s="162"/>
      <c r="P59" s="162"/>
      <c r="Q59" s="129"/>
      <c r="R59" s="162"/>
      <c r="S59" s="162"/>
      <c r="T59" s="129"/>
      <c r="U59" s="263">
        <f t="shared" si="5"/>
        <v>0</v>
      </c>
      <c r="V59" s="162">
        <v>926500</v>
      </c>
      <c r="W59" s="129">
        <f t="shared" si="6"/>
        <v>926500</v>
      </c>
      <c r="X59" s="113" t="s">
        <v>871</v>
      </c>
      <c r="Y59" s="115" t="s">
        <v>226</v>
      </c>
      <c r="Z59" s="120" t="s">
        <v>872</v>
      </c>
      <c r="AA59" s="125" t="s">
        <v>175</v>
      </c>
      <c r="AB59" s="125" t="s">
        <v>1946</v>
      </c>
      <c r="AD59" s="62"/>
      <c r="AE59" s="163"/>
    </row>
    <row r="60" spans="1:31" s="52" customFormat="1" ht="51" customHeight="1">
      <c r="A60" s="161" t="s">
        <v>873</v>
      </c>
      <c r="B60" s="113" t="s">
        <v>874</v>
      </c>
      <c r="C60" s="94" t="s">
        <v>875</v>
      </c>
      <c r="D60" s="94" t="s">
        <v>38</v>
      </c>
      <c r="E60" s="107" t="s">
        <v>870</v>
      </c>
      <c r="F60" s="162"/>
      <c r="G60" s="162"/>
      <c r="H60" s="162"/>
      <c r="I60" s="129"/>
      <c r="J60" s="162"/>
      <c r="K60" s="162"/>
      <c r="L60" s="129"/>
      <c r="M60" s="97">
        <f t="shared" si="4"/>
        <v>0</v>
      </c>
      <c r="N60" s="359">
        <v>30000</v>
      </c>
      <c r="O60" s="162"/>
      <c r="P60" s="162"/>
      <c r="Q60" s="129"/>
      <c r="R60" s="162"/>
      <c r="S60" s="162"/>
      <c r="T60" s="129"/>
      <c r="U60" s="263">
        <f t="shared" si="5"/>
        <v>30000</v>
      </c>
      <c r="V60" s="162"/>
      <c r="W60" s="129">
        <f t="shared" si="6"/>
        <v>30000</v>
      </c>
      <c r="X60" s="113" t="s">
        <v>874</v>
      </c>
      <c r="Y60" s="115" t="s">
        <v>163</v>
      </c>
      <c r="Z60" s="120" t="s">
        <v>872</v>
      </c>
      <c r="AA60" s="125" t="s">
        <v>175</v>
      </c>
      <c r="AB60" s="125" t="s">
        <v>1946</v>
      </c>
      <c r="AD60" s="62"/>
    </row>
    <row r="61" spans="1:31" s="52" customFormat="1" ht="54.95" customHeight="1">
      <c r="A61" s="161" t="s">
        <v>876</v>
      </c>
      <c r="B61" s="113" t="s">
        <v>877</v>
      </c>
      <c r="C61" s="94" t="s">
        <v>805</v>
      </c>
      <c r="D61" s="94" t="s">
        <v>38</v>
      </c>
      <c r="E61" s="107" t="s">
        <v>878</v>
      </c>
      <c r="F61" s="162"/>
      <c r="G61" s="162"/>
      <c r="H61" s="162"/>
      <c r="I61" s="129"/>
      <c r="J61" s="162"/>
      <c r="K61" s="162"/>
      <c r="L61" s="129"/>
      <c r="M61" s="97">
        <f t="shared" si="4"/>
        <v>0</v>
      </c>
      <c r="N61" s="359">
        <v>4660</v>
      </c>
      <c r="O61" s="162"/>
      <c r="P61" s="162"/>
      <c r="Q61" s="129"/>
      <c r="R61" s="162"/>
      <c r="S61" s="162"/>
      <c r="T61" s="129"/>
      <c r="U61" s="263">
        <f t="shared" si="5"/>
        <v>4660</v>
      </c>
      <c r="V61" s="162"/>
      <c r="W61" s="129">
        <f t="shared" si="6"/>
        <v>4660</v>
      </c>
      <c r="X61" s="113" t="s">
        <v>877</v>
      </c>
      <c r="Y61" s="115" t="s">
        <v>163</v>
      </c>
      <c r="Z61" s="120" t="s">
        <v>879</v>
      </c>
      <c r="AA61" s="125" t="s">
        <v>1870</v>
      </c>
      <c r="AB61" s="442" t="s">
        <v>877</v>
      </c>
      <c r="AD61" s="62"/>
    </row>
    <row r="62" spans="1:31" s="52" customFormat="1" ht="89.1" customHeight="1">
      <c r="A62" s="161" t="s">
        <v>880</v>
      </c>
      <c r="B62" s="113" t="s">
        <v>881</v>
      </c>
      <c r="C62" s="94" t="s">
        <v>805</v>
      </c>
      <c r="D62" s="94" t="s">
        <v>38</v>
      </c>
      <c r="E62" s="107" t="s">
        <v>878</v>
      </c>
      <c r="F62" s="162"/>
      <c r="G62" s="162"/>
      <c r="H62" s="162"/>
      <c r="I62" s="129"/>
      <c r="J62" s="162"/>
      <c r="K62" s="162"/>
      <c r="L62" s="129"/>
      <c r="M62" s="97">
        <f t="shared" si="4"/>
        <v>0</v>
      </c>
      <c r="N62" s="359">
        <v>14750</v>
      </c>
      <c r="O62" s="162"/>
      <c r="P62" s="162"/>
      <c r="Q62" s="129"/>
      <c r="R62" s="162"/>
      <c r="S62" s="162"/>
      <c r="T62" s="129"/>
      <c r="U62" s="263">
        <f t="shared" si="5"/>
        <v>14750</v>
      </c>
      <c r="V62" s="162"/>
      <c r="W62" s="129">
        <f t="shared" si="6"/>
        <v>14750</v>
      </c>
      <c r="X62" s="113" t="s">
        <v>881</v>
      </c>
      <c r="Y62" s="115" t="s">
        <v>163</v>
      </c>
      <c r="Z62" s="120" t="s">
        <v>879</v>
      </c>
      <c r="AA62" s="125" t="s">
        <v>1870</v>
      </c>
      <c r="AB62" s="442" t="s">
        <v>881</v>
      </c>
      <c r="AD62" s="62"/>
    </row>
    <row r="63" spans="1:31" s="52" customFormat="1" ht="51" customHeight="1">
      <c r="A63" s="161" t="s">
        <v>882</v>
      </c>
      <c r="B63" s="113" t="s">
        <v>883</v>
      </c>
      <c r="C63" s="94" t="s">
        <v>759</v>
      </c>
      <c r="D63" s="94" t="s">
        <v>38</v>
      </c>
      <c r="E63" s="107" t="s">
        <v>878</v>
      </c>
      <c r="F63" s="162"/>
      <c r="G63" s="162"/>
      <c r="H63" s="162"/>
      <c r="I63" s="129"/>
      <c r="J63" s="162"/>
      <c r="K63" s="162"/>
      <c r="L63" s="129"/>
      <c r="M63" s="97">
        <f t="shared" si="4"/>
        <v>0</v>
      </c>
      <c r="N63" s="359">
        <v>90000</v>
      </c>
      <c r="O63" s="162"/>
      <c r="P63" s="162"/>
      <c r="Q63" s="129"/>
      <c r="R63" s="162"/>
      <c r="S63" s="162"/>
      <c r="T63" s="129"/>
      <c r="U63" s="263">
        <f t="shared" si="5"/>
        <v>90000</v>
      </c>
      <c r="V63" s="162"/>
      <c r="W63" s="129">
        <f t="shared" si="6"/>
        <v>90000</v>
      </c>
      <c r="X63" s="113" t="s">
        <v>883</v>
      </c>
      <c r="Y63" s="115" t="s">
        <v>163</v>
      </c>
      <c r="Z63" s="120" t="s">
        <v>879</v>
      </c>
      <c r="AA63" s="125" t="s">
        <v>1870</v>
      </c>
      <c r="AB63" s="442" t="s">
        <v>883</v>
      </c>
      <c r="AD63" s="62"/>
    </row>
    <row r="64" spans="1:31" s="52" customFormat="1" ht="51" customHeight="1">
      <c r="A64" s="161" t="s">
        <v>884</v>
      </c>
      <c r="B64" s="113" t="s">
        <v>885</v>
      </c>
      <c r="C64" s="94" t="s">
        <v>805</v>
      </c>
      <c r="D64" s="94" t="s">
        <v>0</v>
      </c>
      <c r="E64" s="107" t="s">
        <v>878</v>
      </c>
      <c r="F64" s="162"/>
      <c r="G64" s="162"/>
      <c r="H64" s="162"/>
      <c r="I64" s="129"/>
      <c r="J64" s="162"/>
      <c r="K64" s="162"/>
      <c r="L64" s="129"/>
      <c r="M64" s="97">
        <f t="shared" si="4"/>
        <v>0</v>
      </c>
      <c r="N64" s="359"/>
      <c r="O64" s="162"/>
      <c r="P64" s="162"/>
      <c r="Q64" s="129"/>
      <c r="R64" s="162"/>
      <c r="S64" s="162"/>
      <c r="T64" s="129"/>
      <c r="U64" s="263">
        <f t="shared" si="5"/>
        <v>0</v>
      </c>
      <c r="V64" s="162">
        <v>700000</v>
      </c>
      <c r="W64" s="129">
        <f t="shared" si="6"/>
        <v>700000</v>
      </c>
      <c r="X64" s="113" t="s">
        <v>885</v>
      </c>
      <c r="Y64" s="115" t="s">
        <v>226</v>
      </c>
      <c r="Z64" s="120" t="s">
        <v>879</v>
      </c>
      <c r="AA64" s="125" t="s">
        <v>175</v>
      </c>
      <c r="AB64" s="125" t="s">
        <v>1889</v>
      </c>
      <c r="AD64" s="62"/>
      <c r="AE64" s="163"/>
    </row>
    <row r="65" spans="1:31" s="52" customFormat="1" ht="51" customHeight="1">
      <c r="A65" s="161" t="s">
        <v>886</v>
      </c>
      <c r="B65" s="113" t="s">
        <v>887</v>
      </c>
      <c r="C65" s="94" t="s">
        <v>769</v>
      </c>
      <c r="D65" s="94" t="s">
        <v>0</v>
      </c>
      <c r="E65" s="107" t="s">
        <v>744</v>
      </c>
      <c r="F65" s="162"/>
      <c r="G65" s="162"/>
      <c r="H65" s="162"/>
      <c r="I65" s="129"/>
      <c r="J65" s="162"/>
      <c r="K65" s="162"/>
      <c r="L65" s="129"/>
      <c r="M65" s="97">
        <f t="shared" si="4"/>
        <v>0</v>
      </c>
      <c r="N65" s="359"/>
      <c r="O65" s="162"/>
      <c r="P65" s="162"/>
      <c r="Q65" s="129"/>
      <c r="R65" s="162"/>
      <c r="S65" s="162"/>
      <c r="T65" s="129"/>
      <c r="U65" s="263">
        <f t="shared" si="5"/>
        <v>0</v>
      </c>
      <c r="V65" s="162">
        <v>3000</v>
      </c>
      <c r="W65" s="129">
        <f t="shared" si="6"/>
        <v>3000</v>
      </c>
      <c r="X65" s="113" t="s">
        <v>887</v>
      </c>
      <c r="Y65" s="115" t="s">
        <v>226</v>
      </c>
      <c r="Z65" s="120" t="s">
        <v>745</v>
      </c>
      <c r="AA65" s="125" t="s">
        <v>175</v>
      </c>
      <c r="AB65" s="125" t="s">
        <v>1947</v>
      </c>
      <c r="AD65" s="62"/>
      <c r="AE65" s="163"/>
    </row>
    <row r="66" spans="1:31" s="52" customFormat="1" ht="51" customHeight="1">
      <c r="A66" s="161" t="s">
        <v>888</v>
      </c>
      <c r="B66" s="113" t="s">
        <v>889</v>
      </c>
      <c r="C66" s="94" t="s">
        <v>769</v>
      </c>
      <c r="D66" s="94" t="s">
        <v>38</v>
      </c>
      <c r="E66" s="107" t="s">
        <v>890</v>
      </c>
      <c r="F66" s="162"/>
      <c r="G66" s="162"/>
      <c r="H66" s="162"/>
      <c r="I66" s="129"/>
      <c r="J66" s="162"/>
      <c r="K66" s="162"/>
      <c r="L66" s="129"/>
      <c r="M66" s="97">
        <f t="shared" si="4"/>
        <v>0</v>
      </c>
      <c r="N66" s="359">
        <v>10000</v>
      </c>
      <c r="O66" s="162"/>
      <c r="P66" s="162"/>
      <c r="Q66" s="129"/>
      <c r="R66" s="162"/>
      <c r="S66" s="162"/>
      <c r="T66" s="129"/>
      <c r="U66" s="263">
        <f t="shared" si="5"/>
        <v>10000</v>
      </c>
      <c r="V66" s="162"/>
      <c r="W66" s="129">
        <f t="shared" si="6"/>
        <v>10000</v>
      </c>
      <c r="X66" s="175" t="s">
        <v>891</v>
      </c>
      <c r="Y66" s="115" t="s">
        <v>163</v>
      </c>
      <c r="Z66" s="120" t="s">
        <v>892</v>
      </c>
      <c r="AA66" s="125" t="s">
        <v>175</v>
      </c>
      <c r="AB66" s="125" t="s">
        <v>1948</v>
      </c>
      <c r="AD66" s="62"/>
    </row>
    <row r="67" spans="1:31" s="52" customFormat="1" ht="51" customHeight="1">
      <c r="A67" s="161" t="s">
        <v>893</v>
      </c>
      <c r="B67" s="113" t="s">
        <v>894</v>
      </c>
      <c r="C67" s="94" t="s">
        <v>769</v>
      </c>
      <c r="D67" s="94" t="s">
        <v>0</v>
      </c>
      <c r="E67" s="107" t="s">
        <v>895</v>
      </c>
      <c r="F67" s="162"/>
      <c r="G67" s="162"/>
      <c r="H67" s="162"/>
      <c r="I67" s="129"/>
      <c r="J67" s="162"/>
      <c r="K67" s="162"/>
      <c r="L67" s="129"/>
      <c r="M67" s="97">
        <f t="shared" si="4"/>
        <v>0</v>
      </c>
      <c r="N67" s="359"/>
      <c r="O67" s="162"/>
      <c r="P67" s="162"/>
      <c r="Q67" s="129"/>
      <c r="R67" s="162"/>
      <c r="S67" s="162"/>
      <c r="T67" s="129"/>
      <c r="U67" s="263">
        <f t="shared" si="5"/>
        <v>0</v>
      </c>
      <c r="V67" s="162">
        <v>16000</v>
      </c>
      <c r="W67" s="129">
        <f t="shared" si="6"/>
        <v>16000</v>
      </c>
      <c r="X67" s="113" t="s">
        <v>894</v>
      </c>
      <c r="Y67" s="173" t="s">
        <v>226</v>
      </c>
      <c r="Z67" s="120" t="s">
        <v>896</v>
      </c>
      <c r="AA67" s="132" t="s">
        <v>175</v>
      </c>
      <c r="AB67" s="132" t="s">
        <v>1949</v>
      </c>
      <c r="AD67" s="62"/>
      <c r="AE67" s="163"/>
    </row>
    <row r="68" spans="1:31" s="52" customFormat="1" ht="51" customHeight="1">
      <c r="A68" s="161" t="s">
        <v>897</v>
      </c>
      <c r="B68" s="113" t="s">
        <v>898</v>
      </c>
      <c r="C68" s="94" t="s">
        <v>769</v>
      </c>
      <c r="D68" s="94" t="s">
        <v>38</v>
      </c>
      <c r="E68" s="107" t="s">
        <v>895</v>
      </c>
      <c r="F68" s="162"/>
      <c r="G68" s="162"/>
      <c r="H68" s="162"/>
      <c r="I68" s="129"/>
      <c r="J68" s="162"/>
      <c r="K68" s="162"/>
      <c r="L68" s="129"/>
      <c r="M68" s="97">
        <f t="shared" si="4"/>
        <v>0</v>
      </c>
      <c r="N68" s="359"/>
      <c r="O68" s="162"/>
      <c r="P68" s="162"/>
      <c r="Q68" s="129"/>
      <c r="R68" s="162"/>
      <c r="S68" s="162"/>
      <c r="T68" s="129"/>
      <c r="U68" s="263">
        <f t="shared" si="5"/>
        <v>0</v>
      </c>
      <c r="V68" s="162">
        <v>13000</v>
      </c>
      <c r="W68" s="129">
        <f t="shared" si="6"/>
        <v>13000</v>
      </c>
      <c r="X68" s="113" t="s">
        <v>898</v>
      </c>
      <c r="Y68" s="173" t="s">
        <v>226</v>
      </c>
      <c r="Z68" s="120" t="s">
        <v>896</v>
      </c>
      <c r="AA68" s="132" t="s">
        <v>175</v>
      </c>
      <c r="AB68" s="132" t="s">
        <v>1949</v>
      </c>
      <c r="AD68" s="62"/>
      <c r="AE68" s="163"/>
    </row>
    <row r="69" spans="1:31" s="52" customFormat="1" ht="69" customHeight="1">
      <c r="A69" s="161" t="s">
        <v>899</v>
      </c>
      <c r="B69" s="113" t="s">
        <v>900</v>
      </c>
      <c r="C69" s="94" t="s">
        <v>769</v>
      </c>
      <c r="D69" s="94" t="s">
        <v>38</v>
      </c>
      <c r="E69" s="107" t="s">
        <v>895</v>
      </c>
      <c r="F69" s="162"/>
      <c r="G69" s="162"/>
      <c r="H69" s="162"/>
      <c r="I69" s="129"/>
      <c r="J69" s="162"/>
      <c r="K69" s="162"/>
      <c r="L69" s="129"/>
      <c r="M69" s="97">
        <f t="shared" si="4"/>
        <v>0</v>
      </c>
      <c r="N69" s="359">
        <v>5000</v>
      </c>
      <c r="O69" s="162"/>
      <c r="P69" s="162"/>
      <c r="Q69" s="129"/>
      <c r="R69" s="162"/>
      <c r="S69" s="162"/>
      <c r="T69" s="129"/>
      <c r="U69" s="263">
        <f t="shared" si="5"/>
        <v>5000</v>
      </c>
      <c r="V69" s="162"/>
      <c r="W69" s="129">
        <f t="shared" si="6"/>
        <v>5000</v>
      </c>
      <c r="X69" s="113" t="s">
        <v>900</v>
      </c>
      <c r="Y69" s="115" t="s">
        <v>163</v>
      </c>
      <c r="Z69" s="120" t="s">
        <v>896</v>
      </c>
      <c r="AA69" s="132" t="s">
        <v>1860</v>
      </c>
      <c r="AB69" s="132" t="s">
        <v>1950</v>
      </c>
      <c r="AD69" s="62"/>
      <c r="AE69" s="163"/>
    </row>
    <row r="70" spans="1:31" s="52" customFormat="1" ht="68.099999999999994" customHeight="1">
      <c r="A70" s="161" t="s">
        <v>901</v>
      </c>
      <c r="B70" s="113" t="s">
        <v>902</v>
      </c>
      <c r="C70" s="94" t="s">
        <v>769</v>
      </c>
      <c r="D70" s="94" t="s">
        <v>38</v>
      </c>
      <c r="E70" s="107" t="s">
        <v>895</v>
      </c>
      <c r="F70" s="162"/>
      <c r="G70" s="162"/>
      <c r="H70" s="162"/>
      <c r="I70" s="129"/>
      <c r="J70" s="162"/>
      <c r="K70" s="162"/>
      <c r="L70" s="129"/>
      <c r="M70" s="97">
        <f t="shared" si="4"/>
        <v>0</v>
      </c>
      <c r="N70" s="359">
        <v>96000</v>
      </c>
      <c r="O70" s="162"/>
      <c r="P70" s="162"/>
      <c r="Q70" s="129"/>
      <c r="R70" s="162"/>
      <c r="S70" s="162"/>
      <c r="T70" s="129"/>
      <c r="U70" s="263">
        <f t="shared" si="5"/>
        <v>96000</v>
      </c>
      <c r="V70" s="162"/>
      <c r="W70" s="129">
        <f t="shared" si="6"/>
        <v>96000</v>
      </c>
      <c r="X70" s="113" t="s">
        <v>902</v>
      </c>
      <c r="Y70" s="115" t="s">
        <v>163</v>
      </c>
      <c r="Z70" s="120" t="s">
        <v>896</v>
      </c>
      <c r="AA70" s="132" t="s">
        <v>175</v>
      </c>
      <c r="AB70" s="132" t="s">
        <v>1949</v>
      </c>
      <c r="AD70" s="62"/>
      <c r="AE70" s="163"/>
    </row>
    <row r="71" spans="1:31" s="52" customFormat="1" ht="51" customHeight="1">
      <c r="A71" s="161" t="s">
        <v>903</v>
      </c>
      <c r="B71" s="113" t="s">
        <v>904</v>
      </c>
      <c r="C71" s="94" t="s">
        <v>769</v>
      </c>
      <c r="D71" s="94" t="s">
        <v>38</v>
      </c>
      <c r="E71" s="107" t="s">
        <v>895</v>
      </c>
      <c r="F71" s="162"/>
      <c r="G71" s="162"/>
      <c r="H71" s="162"/>
      <c r="I71" s="129"/>
      <c r="J71" s="162"/>
      <c r="K71" s="162"/>
      <c r="L71" s="129"/>
      <c r="M71" s="97">
        <f t="shared" si="4"/>
        <v>0</v>
      </c>
      <c r="N71" s="359">
        <v>53460</v>
      </c>
      <c r="O71" s="162"/>
      <c r="P71" s="162"/>
      <c r="Q71" s="129"/>
      <c r="R71" s="162"/>
      <c r="S71" s="162"/>
      <c r="T71" s="129"/>
      <c r="U71" s="263">
        <f t="shared" si="5"/>
        <v>53460</v>
      </c>
      <c r="V71" s="162"/>
      <c r="W71" s="129">
        <f t="shared" si="6"/>
        <v>53460</v>
      </c>
      <c r="X71" s="113" t="s">
        <v>905</v>
      </c>
      <c r="Y71" s="115" t="s">
        <v>163</v>
      </c>
      <c r="Z71" s="120" t="s">
        <v>896</v>
      </c>
      <c r="AA71" s="132" t="s">
        <v>175</v>
      </c>
      <c r="AB71" s="132" t="s">
        <v>1951</v>
      </c>
      <c r="AD71" s="62"/>
      <c r="AE71" s="163"/>
    </row>
    <row r="72" spans="1:31" s="52" customFormat="1" ht="69" customHeight="1">
      <c r="A72" s="161" t="s">
        <v>906</v>
      </c>
      <c r="B72" s="113" t="s">
        <v>907</v>
      </c>
      <c r="C72" s="94" t="s">
        <v>769</v>
      </c>
      <c r="D72" s="94" t="s">
        <v>38</v>
      </c>
      <c r="E72" s="107" t="s">
        <v>895</v>
      </c>
      <c r="F72" s="162"/>
      <c r="G72" s="162"/>
      <c r="H72" s="162"/>
      <c r="I72" s="129"/>
      <c r="J72" s="162"/>
      <c r="K72" s="162"/>
      <c r="L72" s="129"/>
      <c r="M72" s="97">
        <f t="shared" si="4"/>
        <v>0</v>
      </c>
      <c r="N72" s="359"/>
      <c r="O72" s="162"/>
      <c r="P72" s="162"/>
      <c r="Q72" s="129"/>
      <c r="R72" s="162"/>
      <c r="S72" s="162"/>
      <c r="T72" s="129"/>
      <c r="U72" s="263">
        <f t="shared" si="5"/>
        <v>0</v>
      </c>
      <c r="V72" s="162">
        <v>880000</v>
      </c>
      <c r="W72" s="129">
        <f t="shared" si="6"/>
        <v>880000</v>
      </c>
      <c r="X72" s="113" t="s">
        <v>908</v>
      </c>
      <c r="Y72" s="115" t="s">
        <v>226</v>
      </c>
      <c r="Z72" s="120" t="s">
        <v>896</v>
      </c>
      <c r="AA72" s="132" t="s">
        <v>1860</v>
      </c>
      <c r="AB72" s="132" t="s">
        <v>1952</v>
      </c>
      <c r="AD72" s="62"/>
      <c r="AE72" s="163"/>
    </row>
    <row r="73" spans="1:31" s="52" customFormat="1" ht="51" customHeight="1">
      <c r="A73" s="161" t="s">
        <v>909</v>
      </c>
      <c r="B73" s="113" t="s">
        <v>910</v>
      </c>
      <c r="C73" s="94" t="s">
        <v>759</v>
      </c>
      <c r="D73" s="94" t="s">
        <v>38</v>
      </c>
      <c r="E73" s="107" t="s">
        <v>895</v>
      </c>
      <c r="F73" s="162"/>
      <c r="G73" s="162"/>
      <c r="H73" s="162"/>
      <c r="I73" s="129"/>
      <c r="J73" s="162"/>
      <c r="K73" s="162"/>
      <c r="L73" s="129"/>
      <c r="M73" s="97">
        <f t="shared" si="4"/>
        <v>0</v>
      </c>
      <c r="N73" s="359"/>
      <c r="O73" s="162"/>
      <c r="P73" s="162"/>
      <c r="Q73" s="129"/>
      <c r="R73" s="162"/>
      <c r="S73" s="162"/>
      <c r="T73" s="129"/>
      <c r="U73" s="263">
        <f t="shared" si="5"/>
        <v>0</v>
      </c>
      <c r="V73" s="162">
        <v>12000</v>
      </c>
      <c r="W73" s="129">
        <f t="shared" si="6"/>
        <v>12000</v>
      </c>
      <c r="X73" s="113" t="s">
        <v>911</v>
      </c>
      <c r="Y73" s="173" t="s">
        <v>226</v>
      </c>
      <c r="Z73" s="120" t="s">
        <v>896</v>
      </c>
      <c r="AA73" s="132" t="s">
        <v>175</v>
      </c>
      <c r="AB73" s="132" t="s">
        <v>1953</v>
      </c>
      <c r="AD73" s="62"/>
      <c r="AE73" s="163"/>
    </row>
    <row r="74" spans="1:31" s="52" customFormat="1" ht="51" customHeight="1">
      <c r="A74" s="161" t="s">
        <v>912</v>
      </c>
      <c r="B74" s="113" t="s">
        <v>913</v>
      </c>
      <c r="C74" s="94" t="s">
        <v>788</v>
      </c>
      <c r="D74" s="94" t="s">
        <v>38</v>
      </c>
      <c r="E74" s="107" t="s">
        <v>895</v>
      </c>
      <c r="F74" s="162"/>
      <c r="G74" s="162"/>
      <c r="H74" s="162"/>
      <c r="I74" s="129"/>
      <c r="J74" s="162"/>
      <c r="K74" s="162"/>
      <c r="L74" s="129"/>
      <c r="M74" s="97">
        <f t="shared" si="4"/>
        <v>0</v>
      </c>
      <c r="N74" s="359">
        <v>5000</v>
      </c>
      <c r="O74" s="162"/>
      <c r="P74" s="162"/>
      <c r="Q74" s="129"/>
      <c r="R74" s="162"/>
      <c r="S74" s="162"/>
      <c r="T74" s="129"/>
      <c r="U74" s="263">
        <f t="shared" si="5"/>
        <v>5000</v>
      </c>
      <c r="V74" s="162"/>
      <c r="W74" s="129">
        <f t="shared" si="6"/>
        <v>5000</v>
      </c>
      <c r="X74" s="113" t="s">
        <v>914</v>
      </c>
      <c r="Y74" s="115" t="s">
        <v>163</v>
      </c>
      <c r="Z74" s="120" t="s">
        <v>896</v>
      </c>
      <c r="AA74" s="132" t="s">
        <v>1870</v>
      </c>
      <c r="AB74" s="132" t="s">
        <v>1954</v>
      </c>
      <c r="AD74" s="62"/>
      <c r="AE74" s="163"/>
    </row>
    <row r="75" spans="1:31" s="52" customFormat="1" ht="51" customHeight="1">
      <c r="A75" s="161" t="s">
        <v>915</v>
      </c>
      <c r="B75" s="113" t="s">
        <v>916</v>
      </c>
      <c r="C75" s="94" t="s">
        <v>805</v>
      </c>
      <c r="D75" s="94" t="s">
        <v>38</v>
      </c>
      <c r="E75" s="174" t="s">
        <v>917</v>
      </c>
      <c r="F75" s="162"/>
      <c r="G75" s="162"/>
      <c r="H75" s="162"/>
      <c r="I75" s="129"/>
      <c r="J75" s="162"/>
      <c r="K75" s="162"/>
      <c r="L75" s="129"/>
      <c r="M75" s="97">
        <f t="shared" si="4"/>
        <v>0</v>
      </c>
      <c r="N75" s="359"/>
      <c r="O75" s="162"/>
      <c r="P75" s="162"/>
      <c r="Q75" s="129"/>
      <c r="R75" s="162"/>
      <c r="S75" s="162"/>
      <c r="T75" s="129"/>
      <c r="U75" s="263">
        <f t="shared" si="5"/>
        <v>0</v>
      </c>
      <c r="V75" s="162">
        <v>5760</v>
      </c>
      <c r="W75" s="129">
        <f t="shared" si="6"/>
        <v>5760</v>
      </c>
      <c r="X75" s="113" t="s">
        <v>918</v>
      </c>
      <c r="Y75" s="173" t="s">
        <v>226</v>
      </c>
      <c r="Z75" s="120" t="s">
        <v>919</v>
      </c>
      <c r="AA75" s="125" t="s">
        <v>175</v>
      </c>
      <c r="AB75" s="125" t="s">
        <v>1955</v>
      </c>
      <c r="AD75" s="62"/>
      <c r="AE75" s="163"/>
    </row>
    <row r="76" spans="1:31" s="52" customFormat="1" ht="51" customHeight="1">
      <c r="A76" s="161" t="s">
        <v>920</v>
      </c>
      <c r="B76" s="113" t="s">
        <v>921</v>
      </c>
      <c r="C76" s="94" t="s">
        <v>759</v>
      </c>
      <c r="D76" s="94" t="s">
        <v>38</v>
      </c>
      <c r="E76" s="174" t="s">
        <v>917</v>
      </c>
      <c r="F76" s="162"/>
      <c r="G76" s="162"/>
      <c r="H76" s="162"/>
      <c r="I76" s="129"/>
      <c r="J76" s="162"/>
      <c r="K76" s="162"/>
      <c r="L76" s="129"/>
      <c r="M76" s="97">
        <f t="shared" si="4"/>
        <v>0</v>
      </c>
      <c r="N76" s="359"/>
      <c r="O76" s="162"/>
      <c r="P76" s="162"/>
      <c r="Q76" s="129"/>
      <c r="R76" s="162"/>
      <c r="S76" s="162"/>
      <c r="T76" s="129"/>
      <c r="U76" s="263">
        <f t="shared" si="5"/>
        <v>0</v>
      </c>
      <c r="V76" s="162">
        <v>24483</v>
      </c>
      <c r="W76" s="129">
        <f t="shared" si="6"/>
        <v>24483</v>
      </c>
      <c r="X76" s="113" t="s">
        <v>921</v>
      </c>
      <c r="Y76" s="173" t="s">
        <v>226</v>
      </c>
      <c r="Z76" s="120" t="s">
        <v>919</v>
      </c>
      <c r="AA76" s="125" t="s">
        <v>175</v>
      </c>
      <c r="AB76" s="125" t="s">
        <v>1955</v>
      </c>
      <c r="AD76" s="62"/>
      <c r="AE76" s="163"/>
    </row>
    <row r="77" spans="1:31" s="52" customFormat="1" ht="51" customHeight="1">
      <c r="A77" s="161" t="s">
        <v>922</v>
      </c>
      <c r="B77" s="113" t="s">
        <v>923</v>
      </c>
      <c r="C77" s="94" t="s">
        <v>805</v>
      </c>
      <c r="D77" s="94" t="s">
        <v>0</v>
      </c>
      <c r="E77" s="96" t="s">
        <v>728</v>
      </c>
      <c r="F77" s="162"/>
      <c r="G77" s="162"/>
      <c r="H77" s="162"/>
      <c r="I77" s="129"/>
      <c r="J77" s="162"/>
      <c r="K77" s="162"/>
      <c r="L77" s="129"/>
      <c r="M77" s="97">
        <f t="shared" si="4"/>
        <v>0</v>
      </c>
      <c r="N77" s="359"/>
      <c r="O77" s="162"/>
      <c r="P77" s="162"/>
      <c r="Q77" s="129"/>
      <c r="R77" s="162"/>
      <c r="S77" s="162"/>
      <c r="T77" s="129"/>
      <c r="U77" s="263">
        <f t="shared" si="5"/>
        <v>0</v>
      </c>
      <c r="V77" s="162">
        <v>30000</v>
      </c>
      <c r="W77" s="129">
        <f t="shared" si="6"/>
        <v>30000</v>
      </c>
      <c r="X77" s="113" t="s">
        <v>923</v>
      </c>
      <c r="Y77" s="173" t="s">
        <v>226</v>
      </c>
      <c r="Z77" s="120" t="s">
        <v>730</v>
      </c>
      <c r="AA77" s="125" t="s">
        <v>175</v>
      </c>
      <c r="AB77" s="125" t="s">
        <v>1956</v>
      </c>
      <c r="AD77" s="62"/>
    </row>
    <row r="78" spans="1:31" s="52" customFormat="1" ht="51" customHeight="1">
      <c r="A78" s="161" t="s">
        <v>924</v>
      </c>
      <c r="B78" s="113" t="s">
        <v>925</v>
      </c>
      <c r="C78" s="94" t="s">
        <v>765</v>
      </c>
      <c r="D78" s="94" t="s">
        <v>0</v>
      </c>
      <c r="E78" s="107" t="s">
        <v>926</v>
      </c>
      <c r="F78" s="162"/>
      <c r="G78" s="162"/>
      <c r="H78" s="162"/>
      <c r="I78" s="129"/>
      <c r="J78" s="162"/>
      <c r="K78" s="162"/>
      <c r="L78" s="129"/>
      <c r="M78" s="97">
        <f t="shared" si="4"/>
        <v>0</v>
      </c>
      <c r="N78" s="359"/>
      <c r="O78" s="162"/>
      <c r="P78" s="162"/>
      <c r="Q78" s="129"/>
      <c r="R78" s="162"/>
      <c r="S78" s="162"/>
      <c r="T78" s="129"/>
      <c r="U78" s="263">
        <f t="shared" si="5"/>
        <v>0</v>
      </c>
      <c r="V78" s="162">
        <v>650000</v>
      </c>
      <c r="W78" s="129">
        <f t="shared" si="6"/>
        <v>650000</v>
      </c>
      <c r="X78" s="113" t="s">
        <v>925</v>
      </c>
      <c r="Y78" s="173" t="s">
        <v>226</v>
      </c>
      <c r="Z78" s="120" t="s">
        <v>927</v>
      </c>
      <c r="AA78" s="125" t="s">
        <v>175</v>
      </c>
      <c r="AB78" s="125" t="s">
        <v>1957</v>
      </c>
      <c r="AD78" s="62"/>
      <c r="AE78" s="163"/>
    </row>
    <row r="79" spans="1:31" s="52" customFormat="1" ht="51" customHeight="1">
      <c r="A79" s="161" t="s">
        <v>928</v>
      </c>
      <c r="B79" s="113" t="s">
        <v>929</v>
      </c>
      <c r="C79" s="94" t="s">
        <v>777</v>
      </c>
      <c r="D79" s="94" t="s">
        <v>38</v>
      </c>
      <c r="E79" s="107" t="s">
        <v>753</v>
      </c>
      <c r="F79" s="162"/>
      <c r="G79" s="162"/>
      <c r="H79" s="162"/>
      <c r="I79" s="129"/>
      <c r="J79" s="162"/>
      <c r="K79" s="162"/>
      <c r="L79" s="129"/>
      <c r="M79" s="97">
        <f t="shared" si="4"/>
        <v>0</v>
      </c>
      <c r="N79" s="359">
        <v>14921</v>
      </c>
      <c r="O79" s="162"/>
      <c r="P79" s="162"/>
      <c r="Q79" s="129"/>
      <c r="R79" s="162"/>
      <c r="S79" s="162"/>
      <c r="T79" s="129"/>
      <c r="U79" s="263">
        <f t="shared" si="5"/>
        <v>14921</v>
      </c>
      <c r="V79" s="162"/>
      <c r="W79" s="129">
        <f t="shared" si="6"/>
        <v>14921</v>
      </c>
      <c r="X79" s="113" t="s">
        <v>929</v>
      </c>
      <c r="Y79" s="115" t="s">
        <v>163</v>
      </c>
      <c r="Z79" s="120" t="s">
        <v>755</v>
      </c>
      <c r="AA79" s="125" t="s">
        <v>1870</v>
      </c>
      <c r="AB79" s="125" t="s">
        <v>1958</v>
      </c>
      <c r="AD79" s="62"/>
    </row>
    <row r="80" spans="1:31" s="52" customFormat="1" ht="51" customHeight="1">
      <c r="A80" s="161" t="s">
        <v>930</v>
      </c>
      <c r="B80" s="113" t="s">
        <v>931</v>
      </c>
      <c r="C80" s="94" t="s">
        <v>805</v>
      </c>
      <c r="D80" s="94" t="s">
        <v>0</v>
      </c>
      <c r="E80" s="107" t="s">
        <v>753</v>
      </c>
      <c r="F80" s="162"/>
      <c r="G80" s="162"/>
      <c r="H80" s="162"/>
      <c r="I80" s="129"/>
      <c r="J80" s="162"/>
      <c r="K80" s="162"/>
      <c r="L80" s="129"/>
      <c r="M80" s="97">
        <f t="shared" si="4"/>
        <v>0</v>
      </c>
      <c r="N80" s="359">
        <v>11000</v>
      </c>
      <c r="O80" s="162"/>
      <c r="P80" s="162"/>
      <c r="Q80" s="129"/>
      <c r="R80" s="162"/>
      <c r="S80" s="162"/>
      <c r="T80" s="129"/>
      <c r="U80" s="263">
        <f t="shared" si="5"/>
        <v>11000</v>
      </c>
      <c r="V80" s="162"/>
      <c r="W80" s="129">
        <f t="shared" si="6"/>
        <v>11000</v>
      </c>
      <c r="X80" s="113" t="s">
        <v>931</v>
      </c>
      <c r="Y80" s="115" t="s">
        <v>163</v>
      </c>
      <c r="Z80" s="120" t="s">
        <v>932</v>
      </c>
      <c r="AA80" s="125" t="s">
        <v>175</v>
      </c>
      <c r="AB80" s="125" t="s">
        <v>1959</v>
      </c>
      <c r="AD80" s="62"/>
    </row>
    <row r="81" spans="1:31" s="52" customFormat="1" ht="51" customHeight="1">
      <c r="A81" s="161" t="s">
        <v>933</v>
      </c>
      <c r="B81" s="113" t="s">
        <v>934</v>
      </c>
      <c r="C81" s="94" t="s">
        <v>802</v>
      </c>
      <c r="D81" s="94" t="s">
        <v>38</v>
      </c>
      <c r="E81" s="107" t="s">
        <v>753</v>
      </c>
      <c r="F81" s="162"/>
      <c r="G81" s="162"/>
      <c r="H81" s="162"/>
      <c r="I81" s="129"/>
      <c r="J81" s="162"/>
      <c r="K81" s="162"/>
      <c r="L81" s="129"/>
      <c r="M81" s="97">
        <f t="shared" si="4"/>
        <v>0</v>
      </c>
      <c r="N81" s="359">
        <v>31200</v>
      </c>
      <c r="O81" s="162"/>
      <c r="P81" s="162"/>
      <c r="Q81" s="129"/>
      <c r="R81" s="162"/>
      <c r="S81" s="162"/>
      <c r="T81" s="129"/>
      <c r="U81" s="263">
        <f t="shared" si="5"/>
        <v>31200</v>
      </c>
      <c r="V81" s="162"/>
      <c r="W81" s="129">
        <f t="shared" si="6"/>
        <v>31200</v>
      </c>
      <c r="X81" s="128" t="s">
        <v>934</v>
      </c>
      <c r="Y81" s="115" t="s">
        <v>163</v>
      </c>
      <c r="Z81" s="120" t="s">
        <v>755</v>
      </c>
      <c r="AA81" s="125" t="s">
        <v>1860</v>
      </c>
      <c r="AB81" s="125" t="s">
        <v>1960</v>
      </c>
      <c r="AD81" s="62"/>
    </row>
    <row r="82" spans="1:31" s="52" customFormat="1" ht="51" customHeight="1">
      <c r="A82" s="161" t="s">
        <v>935</v>
      </c>
      <c r="B82" s="113" t="s">
        <v>936</v>
      </c>
      <c r="C82" s="94" t="s">
        <v>777</v>
      </c>
      <c r="D82" s="94" t="s">
        <v>38</v>
      </c>
      <c r="E82" s="107" t="s">
        <v>753</v>
      </c>
      <c r="F82" s="162"/>
      <c r="G82" s="162"/>
      <c r="H82" s="162"/>
      <c r="I82" s="129"/>
      <c r="J82" s="162"/>
      <c r="K82" s="162"/>
      <c r="L82" s="129"/>
      <c r="M82" s="97">
        <f t="shared" si="4"/>
        <v>0</v>
      </c>
      <c r="N82" s="359"/>
      <c r="O82" s="162"/>
      <c r="P82" s="162"/>
      <c r="Q82" s="129"/>
      <c r="R82" s="162"/>
      <c r="S82" s="162"/>
      <c r="T82" s="129"/>
      <c r="U82" s="263">
        <f t="shared" si="5"/>
        <v>0</v>
      </c>
      <c r="V82" s="162">
        <v>25000</v>
      </c>
      <c r="W82" s="129">
        <f t="shared" si="6"/>
        <v>25000</v>
      </c>
      <c r="X82" s="176" t="s">
        <v>937</v>
      </c>
      <c r="Y82" s="173" t="s">
        <v>226</v>
      </c>
      <c r="Z82" s="120" t="s">
        <v>755</v>
      </c>
      <c r="AA82" s="125" t="s">
        <v>175</v>
      </c>
      <c r="AB82" s="125" t="s">
        <v>1961</v>
      </c>
      <c r="AD82" s="62"/>
      <c r="AE82" s="163"/>
    </row>
    <row r="83" spans="1:31" s="52" customFormat="1" ht="51" customHeight="1">
      <c r="A83" s="161" t="s">
        <v>938</v>
      </c>
      <c r="B83" s="113" t="s">
        <v>939</v>
      </c>
      <c r="C83" s="94" t="s">
        <v>769</v>
      </c>
      <c r="D83" s="94" t="s">
        <v>38</v>
      </c>
      <c r="E83" s="107" t="s">
        <v>753</v>
      </c>
      <c r="F83" s="162"/>
      <c r="G83" s="162"/>
      <c r="H83" s="162"/>
      <c r="I83" s="129"/>
      <c r="J83" s="162"/>
      <c r="K83" s="162"/>
      <c r="L83" s="129"/>
      <c r="M83" s="97">
        <f t="shared" si="4"/>
        <v>0</v>
      </c>
      <c r="N83" s="359"/>
      <c r="O83" s="162"/>
      <c r="P83" s="162"/>
      <c r="Q83" s="129"/>
      <c r="R83" s="162"/>
      <c r="S83" s="162"/>
      <c r="T83" s="129"/>
      <c r="U83" s="263">
        <f t="shared" si="5"/>
        <v>0</v>
      </c>
      <c r="V83" s="162">
        <v>250000</v>
      </c>
      <c r="W83" s="129">
        <f t="shared" si="6"/>
        <v>250000</v>
      </c>
      <c r="X83" s="176" t="s">
        <v>939</v>
      </c>
      <c r="Y83" s="173" t="s">
        <v>226</v>
      </c>
      <c r="Z83" s="120" t="s">
        <v>755</v>
      </c>
      <c r="AA83" s="125" t="s">
        <v>175</v>
      </c>
      <c r="AB83" s="125" t="s">
        <v>1961</v>
      </c>
      <c r="AD83" s="62"/>
      <c r="AE83" s="163"/>
    </row>
    <row r="84" spans="1:31" s="52" customFormat="1" ht="76.5">
      <c r="A84" s="161" t="s">
        <v>940</v>
      </c>
      <c r="B84" s="113" t="s">
        <v>941</v>
      </c>
      <c r="C84" s="94" t="s">
        <v>805</v>
      </c>
      <c r="D84" s="94" t="s">
        <v>38</v>
      </c>
      <c r="E84" s="107" t="s">
        <v>753</v>
      </c>
      <c r="F84" s="162"/>
      <c r="G84" s="162"/>
      <c r="H84" s="162"/>
      <c r="I84" s="129"/>
      <c r="J84" s="162"/>
      <c r="K84" s="162"/>
      <c r="L84" s="129"/>
      <c r="M84" s="97">
        <f t="shared" si="4"/>
        <v>0</v>
      </c>
      <c r="N84" s="359"/>
      <c r="O84" s="162"/>
      <c r="P84" s="162"/>
      <c r="Q84" s="129"/>
      <c r="R84" s="162"/>
      <c r="S84" s="162"/>
      <c r="T84" s="129"/>
      <c r="U84" s="263">
        <f t="shared" si="5"/>
        <v>0</v>
      </c>
      <c r="V84" s="162">
        <v>21000</v>
      </c>
      <c r="W84" s="129">
        <f t="shared" si="6"/>
        <v>21000</v>
      </c>
      <c r="X84" s="176" t="s">
        <v>942</v>
      </c>
      <c r="Y84" s="173" t="s">
        <v>226</v>
      </c>
      <c r="Z84" s="120" t="s">
        <v>755</v>
      </c>
      <c r="AA84" s="125" t="s">
        <v>175</v>
      </c>
      <c r="AB84" s="125" t="s">
        <v>1961</v>
      </c>
      <c r="AD84" s="62"/>
      <c r="AE84" s="163"/>
    </row>
    <row r="85" spans="1:31" s="52" customFormat="1" ht="76.5">
      <c r="A85" s="161" t="s">
        <v>943</v>
      </c>
      <c r="B85" s="113" t="s">
        <v>944</v>
      </c>
      <c r="C85" s="94" t="s">
        <v>805</v>
      </c>
      <c r="D85" s="94" t="s">
        <v>38</v>
      </c>
      <c r="E85" s="107" t="s">
        <v>753</v>
      </c>
      <c r="F85" s="162"/>
      <c r="G85" s="162"/>
      <c r="H85" s="162"/>
      <c r="I85" s="129"/>
      <c r="J85" s="162"/>
      <c r="K85" s="162"/>
      <c r="L85" s="129"/>
      <c r="M85" s="97">
        <f t="shared" si="4"/>
        <v>0</v>
      </c>
      <c r="N85" s="359"/>
      <c r="O85" s="162"/>
      <c r="P85" s="162"/>
      <c r="Q85" s="129"/>
      <c r="R85" s="162"/>
      <c r="S85" s="162"/>
      <c r="T85" s="129"/>
      <c r="U85" s="263">
        <f t="shared" si="5"/>
        <v>0</v>
      </c>
      <c r="V85" s="162">
        <v>3550</v>
      </c>
      <c r="W85" s="129">
        <f t="shared" si="6"/>
        <v>3550</v>
      </c>
      <c r="X85" s="176" t="s">
        <v>945</v>
      </c>
      <c r="Y85" s="173" t="s">
        <v>226</v>
      </c>
      <c r="Z85" s="120" t="s">
        <v>755</v>
      </c>
      <c r="AA85" s="125" t="s">
        <v>1860</v>
      </c>
      <c r="AB85" s="125" t="s">
        <v>1962</v>
      </c>
      <c r="AD85" s="62"/>
      <c r="AE85" s="163"/>
    </row>
    <row r="86" spans="1:31" s="269" customFormat="1" ht="63.75">
      <c r="A86" s="309" t="s">
        <v>946</v>
      </c>
      <c r="B86" s="312" t="s">
        <v>947</v>
      </c>
      <c r="C86" s="271" t="s">
        <v>802</v>
      </c>
      <c r="D86" s="271" t="s">
        <v>28</v>
      </c>
      <c r="E86" s="288" t="s">
        <v>753</v>
      </c>
      <c r="F86" s="285">
        <v>18000</v>
      </c>
      <c r="G86" s="285"/>
      <c r="H86" s="285"/>
      <c r="I86" s="286"/>
      <c r="J86" s="285"/>
      <c r="K86" s="285"/>
      <c r="L86" s="286"/>
      <c r="M86" s="263">
        <f t="shared" si="4"/>
        <v>18000</v>
      </c>
      <c r="N86" s="359"/>
      <c r="O86" s="285"/>
      <c r="P86" s="285"/>
      <c r="Q86" s="286"/>
      <c r="R86" s="285"/>
      <c r="S86" s="285"/>
      <c r="T86" s="286"/>
      <c r="U86" s="263">
        <f t="shared" si="5"/>
        <v>0</v>
      </c>
      <c r="V86" s="285"/>
      <c r="W86" s="286">
        <f t="shared" si="6"/>
        <v>18000</v>
      </c>
      <c r="X86" s="331" t="s">
        <v>948</v>
      </c>
      <c r="Y86" s="266" t="s">
        <v>195</v>
      </c>
      <c r="Z86" s="267" t="s">
        <v>755</v>
      </c>
      <c r="AA86" s="125" t="s">
        <v>1870</v>
      </c>
      <c r="AB86" s="125" t="s">
        <v>1963</v>
      </c>
      <c r="AD86" s="330"/>
      <c r="AE86" s="328"/>
    </row>
    <row r="87" spans="1:31" s="52" customFormat="1" ht="76.5">
      <c r="A87" s="161" t="s">
        <v>949</v>
      </c>
      <c r="B87" s="113" t="s">
        <v>950</v>
      </c>
      <c r="C87" s="94" t="s">
        <v>951</v>
      </c>
      <c r="D87" s="94" t="s">
        <v>38</v>
      </c>
      <c r="E87" s="107" t="s">
        <v>753</v>
      </c>
      <c r="F87" s="162"/>
      <c r="G87" s="162"/>
      <c r="H87" s="162"/>
      <c r="I87" s="129"/>
      <c r="J87" s="162"/>
      <c r="K87" s="162"/>
      <c r="L87" s="129"/>
      <c r="M87" s="97">
        <f t="shared" si="4"/>
        <v>0</v>
      </c>
      <c r="N87" s="359"/>
      <c r="O87" s="162"/>
      <c r="P87" s="162"/>
      <c r="Q87" s="129"/>
      <c r="R87" s="162"/>
      <c r="S87" s="162"/>
      <c r="T87" s="129"/>
      <c r="U87" s="263">
        <f>N87+P87+R87+S87</f>
        <v>0</v>
      </c>
      <c r="V87" s="162">
        <v>13000</v>
      </c>
      <c r="W87" s="129">
        <f t="shared" si="6"/>
        <v>13000</v>
      </c>
      <c r="X87" s="177" t="s">
        <v>952</v>
      </c>
      <c r="Y87" s="173" t="s">
        <v>226</v>
      </c>
      <c r="Z87" s="120" t="s">
        <v>755</v>
      </c>
      <c r="AA87" s="125" t="s">
        <v>1870</v>
      </c>
      <c r="AB87" s="443" t="s">
        <v>952</v>
      </c>
      <c r="AD87" s="62"/>
      <c r="AE87" s="163"/>
    </row>
    <row r="88" spans="1:31" s="52" customFormat="1" ht="51" customHeight="1">
      <c r="A88" s="161" t="s">
        <v>953</v>
      </c>
      <c r="B88" s="164" t="s">
        <v>954</v>
      </c>
      <c r="C88" s="94" t="s">
        <v>777</v>
      </c>
      <c r="D88" s="94" t="s">
        <v>38</v>
      </c>
      <c r="E88" s="107" t="s">
        <v>733</v>
      </c>
      <c r="F88" s="162"/>
      <c r="G88" s="162"/>
      <c r="H88" s="162"/>
      <c r="I88" s="129"/>
      <c r="J88" s="162"/>
      <c r="K88" s="162"/>
      <c r="L88" s="129"/>
      <c r="M88" s="97">
        <f t="shared" si="4"/>
        <v>0</v>
      </c>
      <c r="N88" s="359">
        <v>18000</v>
      </c>
      <c r="O88" s="162"/>
      <c r="P88" s="162"/>
      <c r="Q88" s="129"/>
      <c r="R88" s="162"/>
      <c r="S88" s="162"/>
      <c r="T88" s="129"/>
      <c r="U88" s="263">
        <f t="shared" si="5"/>
        <v>18000</v>
      </c>
      <c r="V88" s="162"/>
      <c r="W88" s="129">
        <f t="shared" si="6"/>
        <v>18000</v>
      </c>
      <c r="X88" s="164" t="s">
        <v>955</v>
      </c>
      <c r="Y88" s="115" t="s">
        <v>163</v>
      </c>
      <c r="Z88" s="120" t="s">
        <v>734</v>
      </c>
      <c r="AA88" s="125" t="s">
        <v>1895</v>
      </c>
      <c r="AB88" s="125" t="s">
        <v>1920</v>
      </c>
      <c r="AD88" s="62"/>
    </row>
    <row r="89" spans="1:31" s="52" customFormat="1" ht="51" customHeight="1">
      <c r="A89" s="161" t="s">
        <v>956</v>
      </c>
      <c r="B89" s="113" t="s">
        <v>957</v>
      </c>
      <c r="C89" s="94" t="s">
        <v>802</v>
      </c>
      <c r="D89" s="94" t="s">
        <v>38</v>
      </c>
      <c r="E89" s="107" t="s">
        <v>733</v>
      </c>
      <c r="F89" s="162"/>
      <c r="G89" s="162"/>
      <c r="H89" s="162"/>
      <c r="I89" s="129"/>
      <c r="J89" s="162"/>
      <c r="K89" s="162"/>
      <c r="L89" s="129"/>
      <c r="M89" s="97">
        <f t="shared" ref="M89:M152" si="7">F89+H89+J89+K89</f>
        <v>0</v>
      </c>
      <c r="N89" s="359">
        <v>14000</v>
      </c>
      <c r="O89" s="162"/>
      <c r="P89" s="162"/>
      <c r="Q89" s="129"/>
      <c r="R89" s="162"/>
      <c r="S89" s="162"/>
      <c r="T89" s="129"/>
      <c r="U89" s="263">
        <f t="shared" ref="U89:U152" si="8">N89+P89+R89+S89</f>
        <v>14000</v>
      </c>
      <c r="V89" s="162">
        <v>14000</v>
      </c>
      <c r="W89" s="129">
        <f t="shared" ref="W89:W152" si="9">V89+U89+M89</f>
        <v>28000</v>
      </c>
      <c r="X89" s="113" t="s">
        <v>958</v>
      </c>
      <c r="Y89" s="115" t="s">
        <v>57</v>
      </c>
      <c r="Z89" s="120" t="s">
        <v>734</v>
      </c>
      <c r="AA89" s="125" t="s">
        <v>1895</v>
      </c>
      <c r="AB89" s="125" t="s">
        <v>1920</v>
      </c>
      <c r="AD89" s="62"/>
    </row>
    <row r="90" spans="1:31" s="52" customFormat="1" ht="51" customHeight="1">
      <c r="A90" s="161" t="s">
        <v>959</v>
      </c>
      <c r="B90" s="113" t="s">
        <v>960</v>
      </c>
      <c r="C90" s="94" t="s">
        <v>805</v>
      </c>
      <c r="D90" s="94" t="s">
        <v>38</v>
      </c>
      <c r="E90" s="107" t="s">
        <v>733</v>
      </c>
      <c r="F90" s="162"/>
      <c r="G90" s="162"/>
      <c r="H90" s="162"/>
      <c r="I90" s="129"/>
      <c r="J90" s="162"/>
      <c r="K90" s="162"/>
      <c r="L90" s="129"/>
      <c r="M90" s="97">
        <f t="shared" si="7"/>
        <v>0</v>
      </c>
      <c r="N90" s="359"/>
      <c r="O90" s="162"/>
      <c r="P90" s="162"/>
      <c r="Q90" s="129"/>
      <c r="R90" s="162"/>
      <c r="S90" s="162"/>
      <c r="T90" s="129"/>
      <c r="U90" s="263">
        <f t="shared" si="8"/>
        <v>0</v>
      </c>
      <c r="V90" s="162">
        <v>41500</v>
      </c>
      <c r="W90" s="129">
        <f t="shared" si="9"/>
        <v>41500</v>
      </c>
      <c r="X90" s="113" t="s">
        <v>960</v>
      </c>
      <c r="Y90" s="115" t="s">
        <v>226</v>
      </c>
      <c r="Z90" s="120" t="s">
        <v>734</v>
      </c>
      <c r="AA90" s="125" t="s">
        <v>1895</v>
      </c>
      <c r="AB90" s="125" t="s">
        <v>1956</v>
      </c>
      <c r="AD90" s="62"/>
      <c r="AE90" s="163"/>
    </row>
    <row r="91" spans="1:31" s="52" customFormat="1" ht="51" customHeight="1">
      <c r="A91" s="161" t="s">
        <v>961</v>
      </c>
      <c r="B91" s="113" t="s">
        <v>962</v>
      </c>
      <c r="C91" s="94" t="s">
        <v>759</v>
      </c>
      <c r="D91" s="94" t="s">
        <v>38</v>
      </c>
      <c r="E91" s="107" t="s">
        <v>733</v>
      </c>
      <c r="F91" s="162"/>
      <c r="G91" s="162"/>
      <c r="H91" s="162"/>
      <c r="I91" s="129"/>
      <c r="J91" s="162"/>
      <c r="K91" s="162"/>
      <c r="L91" s="129"/>
      <c r="M91" s="97">
        <f t="shared" si="7"/>
        <v>0</v>
      </c>
      <c r="N91" s="359"/>
      <c r="O91" s="162"/>
      <c r="P91" s="162"/>
      <c r="Q91" s="129"/>
      <c r="R91" s="162"/>
      <c r="S91" s="162"/>
      <c r="T91" s="129"/>
      <c r="U91" s="263">
        <f t="shared" si="8"/>
        <v>0</v>
      </c>
      <c r="V91" s="162">
        <v>31500</v>
      </c>
      <c r="W91" s="129">
        <f t="shared" si="9"/>
        <v>31500</v>
      </c>
      <c r="X91" s="113" t="s">
        <v>963</v>
      </c>
      <c r="Y91" s="115" t="s">
        <v>226</v>
      </c>
      <c r="Z91" s="120" t="s">
        <v>734</v>
      </c>
      <c r="AA91" s="125" t="s">
        <v>1895</v>
      </c>
      <c r="AB91" s="108" t="s">
        <v>1956</v>
      </c>
      <c r="AD91" s="62"/>
      <c r="AE91" s="163"/>
    </row>
    <row r="92" spans="1:31" s="52" customFormat="1" ht="51" customHeight="1">
      <c r="A92" s="161" t="s">
        <v>964</v>
      </c>
      <c r="B92" s="113" t="s">
        <v>965</v>
      </c>
      <c r="C92" s="94" t="s">
        <v>765</v>
      </c>
      <c r="D92" s="94" t="s">
        <v>0</v>
      </c>
      <c r="E92" s="107" t="s">
        <v>966</v>
      </c>
      <c r="F92" s="162"/>
      <c r="G92" s="162"/>
      <c r="H92" s="162"/>
      <c r="I92" s="129"/>
      <c r="J92" s="162"/>
      <c r="K92" s="162"/>
      <c r="L92" s="129"/>
      <c r="M92" s="97">
        <f t="shared" si="7"/>
        <v>0</v>
      </c>
      <c r="N92" s="359">
        <v>8500</v>
      </c>
      <c r="O92" s="162"/>
      <c r="P92" s="162"/>
      <c r="Q92" s="129"/>
      <c r="R92" s="162"/>
      <c r="S92" s="162"/>
      <c r="T92" s="129"/>
      <c r="U92" s="263">
        <f t="shared" si="8"/>
        <v>8500</v>
      </c>
      <c r="V92" s="162"/>
      <c r="W92" s="129">
        <f t="shared" si="9"/>
        <v>8500</v>
      </c>
      <c r="X92" s="119" t="s">
        <v>967</v>
      </c>
      <c r="Y92" s="115" t="s">
        <v>163</v>
      </c>
      <c r="Z92" s="120" t="s">
        <v>968</v>
      </c>
      <c r="AA92" s="125" t="s">
        <v>175</v>
      </c>
      <c r="AB92" s="125" t="s">
        <v>1889</v>
      </c>
      <c r="AD92" s="62"/>
    </row>
    <row r="93" spans="1:31" s="52" customFormat="1" ht="51" customHeight="1">
      <c r="A93" s="161" t="s">
        <v>969</v>
      </c>
      <c r="B93" s="113" t="s">
        <v>970</v>
      </c>
      <c r="C93" s="94" t="s">
        <v>765</v>
      </c>
      <c r="D93" s="94" t="s">
        <v>38</v>
      </c>
      <c r="E93" s="107" t="s">
        <v>966</v>
      </c>
      <c r="F93" s="162"/>
      <c r="G93" s="162"/>
      <c r="H93" s="162"/>
      <c r="I93" s="129"/>
      <c r="J93" s="162"/>
      <c r="K93" s="162"/>
      <c r="L93" s="129"/>
      <c r="M93" s="97">
        <f t="shared" si="7"/>
        <v>0</v>
      </c>
      <c r="N93" s="359"/>
      <c r="O93" s="162"/>
      <c r="P93" s="162"/>
      <c r="Q93" s="129"/>
      <c r="R93" s="162"/>
      <c r="S93" s="162"/>
      <c r="T93" s="129"/>
      <c r="U93" s="263">
        <f t="shared" si="8"/>
        <v>0</v>
      </c>
      <c r="V93" s="162">
        <v>45000</v>
      </c>
      <c r="W93" s="129">
        <f t="shared" si="9"/>
        <v>45000</v>
      </c>
      <c r="X93" s="119" t="s">
        <v>971</v>
      </c>
      <c r="Y93" s="115" t="s">
        <v>226</v>
      </c>
      <c r="Z93" s="120" t="s">
        <v>972</v>
      </c>
      <c r="AA93" s="125" t="s">
        <v>1860</v>
      </c>
      <c r="AB93" s="125" t="s">
        <v>1964</v>
      </c>
      <c r="AD93" s="62"/>
      <c r="AE93" s="163"/>
    </row>
    <row r="94" spans="1:31" s="52" customFormat="1" ht="60.95" customHeight="1">
      <c r="A94" s="161" t="s">
        <v>973</v>
      </c>
      <c r="B94" s="113" t="s">
        <v>974</v>
      </c>
      <c r="C94" s="94" t="s">
        <v>765</v>
      </c>
      <c r="D94" s="94" t="s">
        <v>38</v>
      </c>
      <c r="E94" s="107" t="s">
        <v>966</v>
      </c>
      <c r="F94" s="162"/>
      <c r="G94" s="162"/>
      <c r="H94" s="162"/>
      <c r="I94" s="129"/>
      <c r="J94" s="162"/>
      <c r="K94" s="162"/>
      <c r="L94" s="129"/>
      <c r="M94" s="97">
        <f t="shared" si="7"/>
        <v>0</v>
      </c>
      <c r="N94" s="359">
        <v>15000</v>
      </c>
      <c r="O94" s="162"/>
      <c r="P94" s="162"/>
      <c r="Q94" s="129"/>
      <c r="R94" s="162"/>
      <c r="S94" s="162"/>
      <c r="T94" s="129"/>
      <c r="U94" s="263">
        <f t="shared" si="8"/>
        <v>15000</v>
      </c>
      <c r="V94" s="162">
        <v>15000</v>
      </c>
      <c r="W94" s="129">
        <f t="shared" si="9"/>
        <v>30000</v>
      </c>
      <c r="X94" s="128" t="s">
        <v>975</v>
      </c>
      <c r="Y94" s="115" t="s">
        <v>226</v>
      </c>
      <c r="Z94" s="120" t="s">
        <v>976</v>
      </c>
      <c r="AA94" s="125" t="s">
        <v>1860</v>
      </c>
      <c r="AB94" s="125" t="s">
        <v>1965</v>
      </c>
      <c r="AD94" s="62"/>
      <c r="AE94" s="163"/>
    </row>
    <row r="95" spans="1:31" s="52" customFormat="1" ht="51" customHeight="1">
      <c r="A95" s="161" t="s">
        <v>977</v>
      </c>
      <c r="B95" s="113" t="s">
        <v>978</v>
      </c>
      <c r="C95" s="94" t="s">
        <v>777</v>
      </c>
      <c r="D95" s="94" t="s">
        <v>38</v>
      </c>
      <c r="E95" s="107" t="s">
        <v>966</v>
      </c>
      <c r="F95" s="162"/>
      <c r="G95" s="162"/>
      <c r="H95" s="162"/>
      <c r="I95" s="129"/>
      <c r="J95" s="162"/>
      <c r="K95" s="162"/>
      <c r="L95" s="129"/>
      <c r="M95" s="97">
        <f t="shared" si="7"/>
        <v>0</v>
      </c>
      <c r="N95" s="359"/>
      <c r="O95" s="162"/>
      <c r="P95" s="162"/>
      <c r="Q95" s="129"/>
      <c r="R95" s="162"/>
      <c r="S95" s="162"/>
      <c r="T95" s="129"/>
      <c r="U95" s="263">
        <f t="shared" si="8"/>
        <v>0</v>
      </c>
      <c r="V95" s="162">
        <v>2000</v>
      </c>
      <c r="W95" s="129">
        <f t="shared" si="9"/>
        <v>2000</v>
      </c>
      <c r="X95" s="119" t="s">
        <v>979</v>
      </c>
      <c r="Y95" s="115" t="s">
        <v>226</v>
      </c>
      <c r="Z95" s="120" t="s">
        <v>968</v>
      </c>
      <c r="AA95" s="125" t="s">
        <v>1860</v>
      </c>
      <c r="AB95" s="125" t="s">
        <v>1966</v>
      </c>
      <c r="AD95" s="62"/>
      <c r="AE95" s="163"/>
    </row>
    <row r="96" spans="1:31" s="52" customFormat="1" ht="51" customHeight="1">
      <c r="A96" s="161" t="s">
        <v>980</v>
      </c>
      <c r="B96" s="113" t="s">
        <v>981</v>
      </c>
      <c r="C96" s="94" t="s">
        <v>777</v>
      </c>
      <c r="D96" s="94" t="s">
        <v>0</v>
      </c>
      <c r="E96" s="107" t="s">
        <v>966</v>
      </c>
      <c r="F96" s="162"/>
      <c r="G96" s="162"/>
      <c r="H96" s="162"/>
      <c r="I96" s="129"/>
      <c r="J96" s="162"/>
      <c r="K96" s="162"/>
      <c r="L96" s="129"/>
      <c r="M96" s="97">
        <f t="shared" si="7"/>
        <v>0</v>
      </c>
      <c r="N96" s="359"/>
      <c r="O96" s="162"/>
      <c r="P96" s="162"/>
      <c r="Q96" s="129"/>
      <c r="R96" s="162"/>
      <c r="S96" s="162"/>
      <c r="T96" s="129"/>
      <c r="U96" s="263">
        <f t="shared" si="8"/>
        <v>0</v>
      </c>
      <c r="V96" s="162">
        <v>1000</v>
      </c>
      <c r="W96" s="129">
        <f t="shared" si="9"/>
        <v>1000</v>
      </c>
      <c r="X96" s="119" t="s">
        <v>982</v>
      </c>
      <c r="Y96" s="115" t="s">
        <v>226</v>
      </c>
      <c r="Z96" s="120" t="s">
        <v>976</v>
      </c>
      <c r="AA96" s="125" t="s">
        <v>1860</v>
      </c>
      <c r="AB96" s="125" t="s">
        <v>1967</v>
      </c>
      <c r="AD96" s="62"/>
      <c r="AE96" s="163"/>
    </row>
    <row r="97" spans="1:31" s="52" customFormat="1" ht="51">
      <c r="A97" s="161" t="s">
        <v>983</v>
      </c>
      <c r="B97" s="113" t="s">
        <v>984</v>
      </c>
      <c r="C97" s="94" t="s">
        <v>777</v>
      </c>
      <c r="D97" s="94" t="s">
        <v>0</v>
      </c>
      <c r="E97" s="107" t="s">
        <v>966</v>
      </c>
      <c r="F97" s="162"/>
      <c r="G97" s="162"/>
      <c r="H97" s="162"/>
      <c r="I97" s="129"/>
      <c r="J97" s="162"/>
      <c r="K97" s="162"/>
      <c r="L97" s="129"/>
      <c r="M97" s="97">
        <f t="shared" si="7"/>
        <v>0</v>
      </c>
      <c r="N97" s="359"/>
      <c r="O97" s="162"/>
      <c r="P97" s="162"/>
      <c r="Q97" s="129"/>
      <c r="R97" s="162"/>
      <c r="S97" s="162"/>
      <c r="T97" s="129"/>
      <c r="U97" s="263">
        <f t="shared" si="8"/>
        <v>0</v>
      </c>
      <c r="V97" s="162">
        <v>3000</v>
      </c>
      <c r="W97" s="129">
        <f t="shared" si="9"/>
        <v>3000</v>
      </c>
      <c r="X97" s="119" t="s">
        <v>979</v>
      </c>
      <c r="Y97" s="115" t="s">
        <v>226</v>
      </c>
      <c r="Z97" s="120" t="s">
        <v>985</v>
      </c>
      <c r="AA97" s="125" t="s">
        <v>1870</v>
      </c>
      <c r="AB97" s="115" t="s">
        <v>979</v>
      </c>
      <c r="AD97" s="62"/>
      <c r="AE97" s="163"/>
    </row>
    <row r="98" spans="1:31" s="52" customFormat="1" ht="76.5">
      <c r="A98" s="161" t="s">
        <v>986</v>
      </c>
      <c r="B98" s="113" t="s">
        <v>987</v>
      </c>
      <c r="C98" s="94" t="s">
        <v>805</v>
      </c>
      <c r="D98" s="94" t="s">
        <v>0</v>
      </c>
      <c r="E98" s="107" t="s">
        <v>966</v>
      </c>
      <c r="F98" s="162"/>
      <c r="G98" s="162"/>
      <c r="H98" s="162"/>
      <c r="I98" s="129"/>
      <c r="J98" s="162"/>
      <c r="K98" s="162"/>
      <c r="L98" s="129"/>
      <c r="M98" s="97">
        <f t="shared" si="7"/>
        <v>0</v>
      </c>
      <c r="N98" s="359"/>
      <c r="O98" s="162"/>
      <c r="P98" s="162"/>
      <c r="Q98" s="129"/>
      <c r="R98" s="162"/>
      <c r="S98" s="162"/>
      <c r="T98" s="129"/>
      <c r="U98" s="263">
        <f t="shared" si="8"/>
        <v>0</v>
      </c>
      <c r="V98" s="162">
        <v>5000</v>
      </c>
      <c r="W98" s="129">
        <f t="shared" si="9"/>
        <v>5000</v>
      </c>
      <c r="X98" s="113" t="s">
        <v>987</v>
      </c>
      <c r="Y98" s="115" t="s">
        <v>226</v>
      </c>
      <c r="Z98" s="120" t="s">
        <v>976</v>
      </c>
      <c r="AA98" s="125" t="s">
        <v>1860</v>
      </c>
      <c r="AB98" s="125" t="s">
        <v>1968</v>
      </c>
      <c r="AD98" s="62"/>
      <c r="AE98" s="163"/>
    </row>
    <row r="99" spans="1:31" s="52" customFormat="1" ht="76.5">
      <c r="A99" s="161" t="s">
        <v>988</v>
      </c>
      <c r="B99" s="113" t="s">
        <v>989</v>
      </c>
      <c r="C99" s="94" t="s">
        <v>805</v>
      </c>
      <c r="D99" s="94" t="s">
        <v>38</v>
      </c>
      <c r="E99" s="107" t="s">
        <v>966</v>
      </c>
      <c r="F99" s="162"/>
      <c r="G99" s="162"/>
      <c r="H99" s="162"/>
      <c r="I99" s="129"/>
      <c r="J99" s="162"/>
      <c r="K99" s="162"/>
      <c r="L99" s="129"/>
      <c r="M99" s="97">
        <f t="shared" si="7"/>
        <v>0</v>
      </c>
      <c r="N99" s="359">
        <v>8000</v>
      </c>
      <c r="O99" s="162"/>
      <c r="P99" s="162"/>
      <c r="Q99" s="129"/>
      <c r="R99" s="162"/>
      <c r="S99" s="162"/>
      <c r="T99" s="129"/>
      <c r="U99" s="263">
        <f t="shared" si="8"/>
        <v>8000</v>
      </c>
      <c r="V99" s="162">
        <v>8000</v>
      </c>
      <c r="W99" s="129">
        <f t="shared" si="9"/>
        <v>16000</v>
      </c>
      <c r="X99" s="113" t="s">
        <v>989</v>
      </c>
      <c r="Y99" s="115" t="s">
        <v>226</v>
      </c>
      <c r="Z99" s="120" t="s">
        <v>990</v>
      </c>
      <c r="AA99" s="125" t="s">
        <v>175</v>
      </c>
      <c r="AB99" s="125" t="s">
        <v>1969</v>
      </c>
      <c r="AD99" s="62"/>
      <c r="AE99" s="163"/>
    </row>
    <row r="100" spans="1:31" s="52" customFormat="1" ht="102">
      <c r="A100" s="161" t="s">
        <v>991</v>
      </c>
      <c r="B100" s="113" t="s">
        <v>992</v>
      </c>
      <c r="C100" s="94" t="s">
        <v>802</v>
      </c>
      <c r="D100" s="94" t="s">
        <v>0</v>
      </c>
      <c r="E100" s="107" t="s">
        <v>966</v>
      </c>
      <c r="F100" s="162"/>
      <c r="G100" s="162"/>
      <c r="H100" s="162"/>
      <c r="I100" s="129"/>
      <c r="J100" s="162"/>
      <c r="K100" s="162"/>
      <c r="L100" s="129"/>
      <c r="M100" s="97">
        <f t="shared" si="7"/>
        <v>0</v>
      </c>
      <c r="N100" s="359"/>
      <c r="O100" s="162"/>
      <c r="P100" s="162"/>
      <c r="Q100" s="129"/>
      <c r="R100" s="162"/>
      <c r="S100" s="162"/>
      <c r="T100" s="129"/>
      <c r="U100" s="263">
        <f t="shared" si="8"/>
        <v>0</v>
      </c>
      <c r="V100" s="162">
        <v>50000</v>
      </c>
      <c r="W100" s="129">
        <f t="shared" si="9"/>
        <v>50000</v>
      </c>
      <c r="X100" s="113" t="s">
        <v>992</v>
      </c>
      <c r="Y100" s="115" t="s">
        <v>226</v>
      </c>
      <c r="Z100" s="120" t="s">
        <v>968</v>
      </c>
      <c r="AA100" s="125" t="s">
        <v>1860</v>
      </c>
      <c r="AB100" s="125" t="s">
        <v>1970</v>
      </c>
      <c r="AD100" s="62"/>
      <c r="AE100" s="163"/>
    </row>
    <row r="101" spans="1:31" s="52" customFormat="1" ht="51" customHeight="1">
      <c r="A101" s="161" t="s">
        <v>993</v>
      </c>
      <c r="B101" s="113" t="s">
        <v>994</v>
      </c>
      <c r="C101" s="94" t="s">
        <v>759</v>
      </c>
      <c r="D101" s="94" t="s">
        <v>0</v>
      </c>
      <c r="E101" s="107" t="s">
        <v>966</v>
      </c>
      <c r="F101" s="162"/>
      <c r="G101" s="162"/>
      <c r="H101" s="162"/>
      <c r="I101" s="129"/>
      <c r="J101" s="162"/>
      <c r="K101" s="162"/>
      <c r="L101" s="129"/>
      <c r="M101" s="97">
        <f t="shared" si="7"/>
        <v>0</v>
      </c>
      <c r="N101" s="359"/>
      <c r="O101" s="162"/>
      <c r="P101" s="162"/>
      <c r="Q101" s="129"/>
      <c r="R101" s="162"/>
      <c r="S101" s="162"/>
      <c r="T101" s="129"/>
      <c r="U101" s="263">
        <f t="shared" si="8"/>
        <v>0</v>
      </c>
      <c r="V101" s="162">
        <v>10000</v>
      </c>
      <c r="W101" s="129">
        <f t="shared" si="9"/>
        <v>10000</v>
      </c>
      <c r="X101" s="113" t="s">
        <v>994</v>
      </c>
      <c r="Y101" s="115" t="s">
        <v>226</v>
      </c>
      <c r="Z101" s="120" t="s">
        <v>976</v>
      </c>
      <c r="AA101" s="125" t="s">
        <v>1870</v>
      </c>
      <c r="AB101" s="442" t="s">
        <v>994</v>
      </c>
      <c r="AD101" s="62"/>
      <c r="AE101" s="163"/>
    </row>
    <row r="102" spans="1:31" s="52" customFormat="1" ht="51">
      <c r="A102" s="161" t="s">
        <v>995</v>
      </c>
      <c r="B102" s="127" t="s">
        <v>996</v>
      </c>
      <c r="C102" s="94" t="s">
        <v>769</v>
      </c>
      <c r="D102" s="94" t="s">
        <v>38</v>
      </c>
      <c r="E102" s="107" t="s">
        <v>737</v>
      </c>
      <c r="F102" s="162"/>
      <c r="G102" s="162"/>
      <c r="H102" s="162"/>
      <c r="I102" s="129"/>
      <c r="J102" s="162"/>
      <c r="K102" s="162"/>
      <c r="L102" s="129"/>
      <c r="M102" s="97">
        <f t="shared" si="7"/>
        <v>0</v>
      </c>
      <c r="N102" s="359"/>
      <c r="O102" s="162"/>
      <c r="P102" s="162"/>
      <c r="Q102" s="129"/>
      <c r="R102" s="162"/>
      <c r="S102" s="162"/>
      <c r="T102" s="129"/>
      <c r="U102" s="263">
        <f t="shared" si="8"/>
        <v>0</v>
      </c>
      <c r="V102" s="162">
        <v>10500</v>
      </c>
      <c r="W102" s="129">
        <f t="shared" si="9"/>
        <v>10500</v>
      </c>
      <c r="X102" s="127" t="s">
        <v>997</v>
      </c>
      <c r="Y102" s="115" t="s">
        <v>226</v>
      </c>
      <c r="Z102" s="120" t="s">
        <v>738</v>
      </c>
      <c r="AA102" s="125" t="s">
        <v>1860</v>
      </c>
      <c r="AB102" s="125" t="s">
        <v>1971</v>
      </c>
      <c r="AD102" s="62"/>
      <c r="AE102" s="163"/>
    </row>
    <row r="103" spans="1:31" s="269" customFormat="1" ht="76.5">
      <c r="A103" s="309" t="s">
        <v>998</v>
      </c>
      <c r="B103" s="315" t="s">
        <v>999</v>
      </c>
      <c r="C103" s="271" t="s">
        <v>805</v>
      </c>
      <c r="D103" s="271" t="s">
        <v>28</v>
      </c>
      <c r="E103" s="288" t="s">
        <v>797</v>
      </c>
      <c r="F103" s="285">
        <v>10000</v>
      </c>
      <c r="G103" s="285"/>
      <c r="H103" s="285"/>
      <c r="I103" s="286"/>
      <c r="J103" s="285"/>
      <c r="K103" s="285"/>
      <c r="L103" s="286"/>
      <c r="M103" s="263">
        <f t="shared" si="7"/>
        <v>10000</v>
      </c>
      <c r="N103" s="359">
        <v>220182</v>
      </c>
      <c r="O103" s="285"/>
      <c r="P103" s="285"/>
      <c r="Q103" s="286"/>
      <c r="R103" s="285"/>
      <c r="S103" s="285"/>
      <c r="T103" s="286"/>
      <c r="U103" s="263">
        <f t="shared" si="8"/>
        <v>220182</v>
      </c>
      <c r="V103" s="285">
        <v>152975</v>
      </c>
      <c r="W103" s="286">
        <f t="shared" si="9"/>
        <v>383157</v>
      </c>
      <c r="X103" s="315" t="s">
        <v>1000</v>
      </c>
      <c r="Y103" s="266" t="s">
        <v>74</v>
      </c>
      <c r="Z103" s="267" t="s">
        <v>799</v>
      </c>
      <c r="AA103" s="125" t="s">
        <v>175</v>
      </c>
      <c r="AB103" s="125" t="s">
        <v>1972</v>
      </c>
    </row>
    <row r="104" spans="1:31" s="52" customFormat="1" ht="76.5">
      <c r="A104" s="161" t="s">
        <v>1001</v>
      </c>
      <c r="B104" s="178" t="s">
        <v>1002</v>
      </c>
      <c r="C104" s="94" t="s">
        <v>805</v>
      </c>
      <c r="D104" s="94" t="s">
        <v>38</v>
      </c>
      <c r="E104" s="102" t="s">
        <v>723</v>
      </c>
      <c r="F104" s="162"/>
      <c r="G104" s="162"/>
      <c r="H104" s="162"/>
      <c r="I104" s="129"/>
      <c r="J104" s="162"/>
      <c r="K104" s="162"/>
      <c r="L104" s="129"/>
      <c r="M104" s="97">
        <f t="shared" si="7"/>
        <v>0</v>
      </c>
      <c r="N104" s="359">
        <v>1815</v>
      </c>
      <c r="O104" s="162"/>
      <c r="P104" s="162"/>
      <c r="Q104" s="129"/>
      <c r="R104" s="162"/>
      <c r="S104" s="162"/>
      <c r="T104" s="129"/>
      <c r="U104" s="263">
        <f t="shared" si="8"/>
        <v>1815</v>
      </c>
      <c r="V104" s="162"/>
      <c r="W104" s="129">
        <f t="shared" si="9"/>
        <v>1815</v>
      </c>
      <c r="X104" s="178" t="s">
        <v>1003</v>
      </c>
      <c r="Y104" s="115" t="s">
        <v>163</v>
      </c>
      <c r="Z104" s="120" t="s">
        <v>725</v>
      </c>
      <c r="AA104" s="125" t="s">
        <v>175</v>
      </c>
      <c r="AB104" s="125" t="s">
        <v>1973</v>
      </c>
    </row>
    <row r="105" spans="1:31" s="52" customFormat="1" ht="51" customHeight="1">
      <c r="A105" s="161" t="s">
        <v>1004</v>
      </c>
      <c r="B105" s="178" t="s">
        <v>1005</v>
      </c>
      <c r="C105" s="94" t="s">
        <v>765</v>
      </c>
      <c r="D105" s="94" t="s">
        <v>38</v>
      </c>
      <c r="E105" s="102" t="s">
        <v>723</v>
      </c>
      <c r="F105" s="162"/>
      <c r="G105" s="162"/>
      <c r="H105" s="162"/>
      <c r="I105" s="129"/>
      <c r="J105" s="162"/>
      <c r="K105" s="162"/>
      <c r="L105" s="129"/>
      <c r="M105" s="97">
        <f t="shared" si="7"/>
        <v>0</v>
      </c>
      <c r="N105" s="359">
        <v>55110</v>
      </c>
      <c r="O105" s="162"/>
      <c r="P105" s="162"/>
      <c r="Q105" s="129"/>
      <c r="R105" s="162"/>
      <c r="S105" s="162"/>
      <c r="T105" s="129"/>
      <c r="U105" s="263">
        <f t="shared" si="8"/>
        <v>55110</v>
      </c>
      <c r="V105" s="162"/>
      <c r="W105" s="129">
        <f t="shared" si="9"/>
        <v>55110</v>
      </c>
      <c r="X105" s="178" t="s">
        <v>1005</v>
      </c>
      <c r="Y105" s="115" t="s">
        <v>163</v>
      </c>
      <c r="Z105" s="120" t="s">
        <v>725</v>
      </c>
      <c r="AA105" s="125" t="s">
        <v>175</v>
      </c>
      <c r="AB105" s="108" t="s">
        <v>1931</v>
      </c>
    </row>
    <row r="106" spans="1:31" s="52" customFormat="1" ht="51" customHeight="1">
      <c r="A106" s="161" t="s">
        <v>1006</v>
      </c>
      <c r="B106" s="178" t="s">
        <v>1007</v>
      </c>
      <c r="C106" s="94" t="s">
        <v>788</v>
      </c>
      <c r="D106" s="94" t="s">
        <v>38</v>
      </c>
      <c r="E106" s="102" t="s">
        <v>723</v>
      </c>
      <c r="F106" s="162"/>
      <c r="G106" s="162"/>
      <c r="H106" s="162"/>
      <c r="I106" s="129"/>
      <c r="J106" s="162"/>
      <c r="K106" s="162"/>
      <c r="L106" s="129"/>
      <c r="M106" s="97">
        <f t="shared" si="7"/>
        <v>0</v>
      </c>
      <c r="N106" s="359"/>
      <c r="O106" s="162"/>
      <c r="P106" s="162"/>
      <c r="Q106" s="129"/>
      <c r="R106" s="162"/>
      <c r="S106" s="162"/>
      <c r="T106" s="129"/>
      <c r="U106" s="263">
        <f t="shared" si="8"/>
        <v>0</v>
      </c>
      <c r="V106" s="162">
        <v>4000</v>
      </c>
      <c r="W106" s="129">
        <f t="shared" si="9"/>
        <v>4000</v>
      </c>
      <c r="X106" s="178" t="s">
        <v>1008</v>
      </c>
      <c r="Y106" s="173" t="s">
        <v>226</v>
      </c>
      <c r="Z106" s="120" t="s">
        <v>725</v>
      </c>
      <c r="AA106" s="125" t="s">
        <v>1870</v>
      </c>
      <c r="AB106" s="108" t="s">
        <v>1974</v>
      </c>
    </row>
    <row r="107" spans="1:31" s="52" customFormat="1" ht="51" customHeight="1">
      <c r="A107" s="161" t="s">
        <v>1009</v>
      </c>
      <c r="B107" s="178" t="s">
        <v>1010</v>
      </c>
      <c r="C107" s="94" t="s">
        <v>805</v>
      </c>
      <c r="D107" s="94" t="s">
        <v>38</v>
      </c>
      <c r="E107" s="102" t="s">
        <v>723</v>
      </c>
      <c r="F107" s="162"/>
      <c r="G107" s="162"/>
      <c r="H107" s="162"/>
      <c r="I107" s="129"/>
      <c r="J107" s="162"/>
      <c r="K107" s="162"/>
      <c r="L107" s="129"/>
      <c r="M107" s="97">
        <f t="shared" si="7"/>
        <v>0</v>
      </c>
      <c r="N107" s="359"/>
      <c r="O107" s="162"/>
      <c r="P107" s="162"/>
      <c r="Q107" s="129"/>
      <c r="R107" s="162"/>
      <c r="S107" s="162"/>
      <c r="T107" s="129"/>
      <c r="U107" s="263">
        <f t="shared" si="8"/>
        <v>0</v>
      </c>
      <c r="V107" s="162">
        <v>2420</v>
      </c>
      <c r="W107" s="129">
        <f t="shared" si="9"/>
        <v>2420</v>
      </c>
      <c r="X107" s="178" t="s">
        <v>1011</v>
      </c>
      <c r="Y107" s="173" t="s">
        <v>226</v>
      </c>
      <c r="Z107" s="120" t="s">
        <v>725</v>
      </c>
      <c r="AA107" s="125" t="s">
        <v>175</v>
      </c>
      <c r="AB107" s="108" t="s">
        <v>1956</v>
      </c>
    </row>
    <row r="108" spans="1:31" s="52" customFormat="1" ht="51" customHeight="1">
      <c r="A108" s="161" t="s">
        <v>1012</v>
      </c>
      <c r="B108" s="130" t="s">
        <v>1013</v>
      </c>
      <c r="C108" s="94" t="s">
        <v>759</v>
      </c>
      <c r="D108" s="94" t="s">
        <v>38</v>
      </c>
      <c r="E108" s="107" t="s">
        <v>737</v>
      </c>
      <c r="F108" s="162"/>
      <c r="G108" s="162"/>
      <c r="H108" s="162"/>
      <c r="I108" s="129"/>
      <c r="J108" s="162"/>
      <c r="K108" s="162"/>
      <c r="L108" s="129"/>
      <c r="M108" s="97">
        <f t="shared" si="7"/>
        <v>0</v>
      </c>
      <c r="N108" s="361"/>
      <c r="O108" s="162"/>
      <c r="P108" s="162"/>
      <c r="Q108" s="129"/>
      <c r="R108" s="162"/>
      <c r="S108" s="162"/>
      <c r="T108" s="129"/>
      <c r="U108" s="263">
        <f t="shared" si="8"/>
        <v>0</v>
      </c>
      <c r="V108" s="162">
        <f>2238*2</f>
        <v>4476</v>
      </c>
      <c r="W108" s="129">
        <f t="shared" si="9"/>
        <v>4476</v>
      </c>
      <c r="X108" s="130" t="s">
        <v>1014</v>
      </c>
      <c r="Y108" s="173" t="s">
        <v>226</v>
      </c>
      <c r="Z108" s="120" t="s">
        <v>738</v>
      </c>
      <c r="AA108" s="125" t="s">
        <v>1860</v>
      </c>
      <c r="AB108" s="125" t="s">
        <v>1975</v>
      </c>
    </row>
    <row r="109" spans="1:31" s="52" customFormat="1" ht="51" customHeight="1">
      <c r="A109" s="161" t="s">
        <v>1015</v>
      </c>
      <c r="B109" s="178" t="s">
        <v>1016</v>
      </c>
      <c r="C109" s="94"/>
      <c r="D109" s="94" t="s">
        <v>38</v>
      </c>
      <c r="E109" s="107" t="s">
        <v>890</v>
      </c>
      <c r="F109" s="162"/>
      <c r="G109" s="162"/>
      <c r="H109" s="162"/>
      <c r="I109" s="129"/>
      <c r="J109" s="162"/>
      <c r="K109" s="162"/>
      <c r="L109" s="129"/>
      <c r="M109" s="97">
        <f t="shared" si="7"/>
        <v>0</v>
      </c>
      <c r="N109" s="359">
        <v>4000</v>
      </c>
      <c r="O109" s="162"/>
      <c r="P109" s="162"/>
      <c r="Q109" s="129"/>
      <c r="R109" s="162"/>
      <c r="S109" s="162"/>
      <c r="T109" s="129"/>
      <c r="U109" s="263">
        <f t="shared" si="8"/>
        <v>4000</v>
      </c>
      <c r="V109" s="162"/>
      <c r="W109" s="129">
        <f t="shared" si="9"/>
        <v>4000</v>
      </c>
      <c r="X109" s="119" t="s">
        <v>1017</v>
      </c>
      <c r="Y109" s="115" t="s">
        <v>163</v>
      </c>
      <c r="Z109" s="120" t="s">
        <v>892</v>
      </c>
      <c r="AA109" s="125" t="s">
        <v>1870</v>
      </c>
      <c r="AB109" s="125" t="s">
        <v>1976</v>
      </c>
    </row>
    <row r="110" spans="1:31" s="52" customFormat="1" ht="51" customHeight="1">
      <c r="A110" s="161" t="s">
        <v>1018</v>
      </c>
      <c r="B110" s="179" t="s">
        <v>1019</v>
      </c>
      <c r="C110" s="94" t="s">
        <v>777</v>
      </c>
      <c r="D110" s="94" t="s">
        <v>38</v>
      </c>
      <c r="E110" s="107" t="s">
        <v>890</v>
      </c>
      <c r="F110" s="162"/>
      <c r="G110" s="162"/>
      <c r="H110" s="162"/>
      <c r="I110" s="129"/>
      <c r="J110" s="162"/>
      <c r="K110" s="162"/>
      <c r="L110" s="129"/>
      <c r="M110" s="97">
        <f t="shared" si="7"/>
        <v>0</v>
      </c>
      <c r="N110" s="359">
        <v>10541</v>
      </c>
      <c r="O110" s="162"/>
      <c r="P110" s="162"/>
      <c r="Q110" s="129"/>
      <c r="R110" s="162"/>
      <c r="S110" s="162"/>
      <c r="T110" s="129"/>
      <c r="U110" s="263">
        <f t="shared" si="8"/>
        <v>10541</v>
      </c>
      <c r="V110" s="162"/>
      <c r="W110" s="129">
        <f t="shared" si="9"/>
        <v>10541</v>
      </c>
      <c r="X110" s="119" t="s">
        <v>1020</v>
      </c>
      <c r="Y110" s="115" t="s">
        <v>163</v>
      </c>
      <c r="Z110" s="120" t="s">
        <v>892</v>
      </c>
      <c r="AA110" s="125" t="s">
        <v>1870</v>
      </c>
      <c r="AB110" s="125" t="s">
        <v>1977</v>
      </c>
    </row>
    <row r="111" spans="1:31" s="52" customFormat="1" ht="51" customHeight="1">
      <c r="A111" s="161" t="s">
        <v>1021</v>
      </c>
      <c r="B111" s="179" t="s">
        <v>1022</v>
      </c>
      <c r="C111" s="94" t="s">
        <v>777</v>
      </c>
      <c r="D111" s="94" t="s">
        <v>38</v>
      </c>
      <c r="E111" s="107" t="s">
        <v>890</v>
      </c>
      <c r="F111" s="162"/>
      <c r="G111" s="162"/>
      <c r="H111" s="162"/>
      <c r="I111" s="129"/>
      <c r="J111" s="162"/>
      <c r="K111" s="162"/>
      <c r="L111" s="129"/>
      <c r="M111" s="97">
        <f t="shared" si="7"/>
        <v>0</v>
      </c>
      <c r="N111" s="359">
        <v>10847</v>
      </c>
      <c r="O111" s="162"/>
      <c r="P111" s="162"/>
      <c r="Q111" s="129"/>
      <c r="R111" s="162"/>
      <c r="S111" s="162"/>
      <c r="T111" s="129"/>
      <c r="U111" s="263">
        <f t="shared" si="8"/>
        <v>10847</v>
      </c>
      <c r="V111" s="162"/>
      <c r="W111" s="129">
        <f t="shared" si="9"/>
        <v>10847</v>
      </c>
      <c r="X111" s="119" t="s">
        <v>1020</v>
      </c>
      <c r="Y111" s="115" t="s">
        <v>163</v>
      </c>
      <c r="Z111" s="120" t="s">
        <v>892</v>
      </c>
      <c r="AA111" s="125" t="s">
        <v>1978</v>
      </c>
      <c r="AB111" s="125" t="s">
        <v>1948</v>
      </c>
    </row>
    <row r="112" spans="1:31" s="52" customFormat="1" ht="51" customHeight="1">
      <c r="A112" s="161" t="s">
        <v>1023</v>
      </c>
      <c r="B112" s="178" t="s">
        <v>1024</v>
      </c>
      <c r="C112" s="94" t="s">
        <v>759</v>
      </c>
      <c r="D112" s="94" t="s">
        <v>38</v>
      </c>
      <c r="E112" s="107" t="s">
        <v>890</v>
      </c>
      <c r="F112" s="162"/>
      <c r="G112" s="162"/>
      <c r="H112" s="162"/>
      <c r="I112" s="129"/>
      <c r="J112" s="162"/>
      <c r="K112" s="162"/>
      <c r="L112" s="129"/>
      <c r="M112" s="97">
        <f t="shared" si="7"/>
        <v>0</v>
      </c>
      <c r="N112" s="359"/>
      <c r="O112" s="162"/>
      <c r="P112" s="162"/>
      <c r="Q112" s="129"/>
      <c r="R112" s="162"/>
      <c r="S112" s="162"/>
      <c r="T112" s="129"/>
      <c r="U112" s="263">
        <f t="shared" si="8"/>
        <v>0</v>
      </c>
      <c r="V112" s="162">
        <v>3999</v>
      </c>
      <c r="W112" s="129">
        <f t="shared" si="9"/>
        <v>3999</v>
      </c>
      <c r="X112" s="119" t="s">
        <v>1025</v>
      </c>
      <c r="Y112" s="115" t="s">
        <v>226</v>
      </c>
      <c r="Z112" s="120" t="s">
        <v>892</v>
      </c>
      <c r="AA112" s="125" t="s">
        <v>1860</v>
      </c>
      <c r="AB112" s="125" t="s">
        <v>1979</v>
      </c>
    </row>
    <row r="113" spans="1:28" s="52" customFormat="1" ht="51" customHeight="1">
      <c r="A113" s="161" t="s">
        <v>1026</v>
      </c>
      <c r="B113" s="130" t="s">
        <v>1027</v>
      </c>
      <c r="C113" s="94" t="s">
        <v>759</v>
      </c>
      <c r="D113" s="94" t="s">
        <v>38</v>
      </c>
      <c r="E113" s="107" t="s">
        <v>760</v>
      </c>
      <c r="F113" s="162"/>
      <c r="G113" s="162"/>
      <c r="H113" s="162"/>
      <c r="I113" s="129"/>
      <c r="J113" s="162"/>
      <c r="K113" s="162"/>
      <c r="L113" s="129"/>
      <c r="M113" s="97">
        <f t="shared" si="7"/>
        <v>0</v>
      </c>
      <c r="N113" s="359">
        <v>27835</v>
      </c>
      <c r="O113" s="162"/>
      <c r="P113" s="162"/>
      <c r="Q113" s="129"/>
      <c r="R113" s="162"/>
      <c r="S113" s="162"/>
      <c r="T113" s="129"/>
      <c r="U113" s="263">
        <f t="shared" si="8"/>
        <v>27835</v>
      </c>
      <c r="V113" s="162"/>
      <c r="W113" s="129">
        <f t="shared" si="9"/>
        <v>27835</v>
      </c>
      <c r="X113" s="130" t="s">
        <v>1028</v>
      </c>
      <c r="Y113" s="115" t="s">
        <v>163</v>
      </c>
      <c r="Z113" s="120" t="s">
        <v>762</v>
      </c>
      <c r="AA113" s="125" t="s">
        <v>175</v>
      </c>
      <c r="AB113" s="125" t="s">
        <v>1934</v>
      </c>
    </row>
    <row r="114" spans="1:28" s="52" customFormat="1" ht="51" customHeight="1">
      <c r="A114" s="161" t="s">
        <v>1029</v>
      </c>
      <c r="B114" s="130" t="s">
        <v>1030</v>
      </c>
      <c r="C114" s="94" t="s">
        <v>777</v>
      </c>
      <c r="D114" s="94" t="s">
        <v>38</v>
      </c>
      <c r="E114" s="107" t="s">
        <v>760</v>
      </c>
      <c r="F114" s="162"/>
      <c r="G114" s="162"/>
      <c r="H114" s="162"/>
      <c r="I114" s="129"/>
      <c r="J114" s="162"/>
      <c r="K114" s="162"/>
      <c r="L114" s="129"/>
      <c r="M114" s="97">
        <f t="shared" si="7"/>
        <v>0</v>
      </c>
      <c r="N114" s="359"/>
      <c r="O114" s="162"/>
      <c r="P114" s="162"/>
      <c r="Q114" s="129"/>
      <c r="R114" s="162"/>
      <c r="S114" s="162"/>
      <c r="T114" s="129"/>
      <c r="U114" s="263">
        <f t="shared" si="8"/>
        <v>0</v>
      </c>
      <c r="V114" s="162">
        <v>22656</v>
      </c>
      <c r="W114" s="129">
        <f t="shared" si="9"/>
        <v>22656</v>
      </c>
      <c r="X114" s="130" t="s">
        <v>1031</v>
      </c>
      <c r="Y114" s="115" t="s">
        <v>226</v>
      </c>
      <c r="Z114" s="120" t="s">
        <v>762</v>
      </c>
      <c r="AA114" s="125" t="s">
        <v>1860</v>
      </c>
      <c r="AB114" s="125" t="s">
        <v>1980</v>
      </c>
    </row>
    <row r="115" spans="1:28" s="52" customFormat="1" ht="51" customHeight="1">
      <c r="A115" s="161" t="s">
        <v>1032</v>
      </c>
      <c r="B115" s="178" t="s">
        <v>1033</v>
      </c>
      <c r="C115" s="94" t="s">
        <v>777</v>
      </c>
      <c r="D115" s="94" t="s">
        <v>38</v>
      </c>
      <c r="E115" s="107" t="s">
        <v>760</v>
      </c>
      <c r="F115" s="162"/>
      <c r="G115" s="162"/>
      <c r="H115" s="162"/>
      <c r="I115" s="129"/>
      <c r="J115" s="162"/>
      <c r="K115" s="162"/>
      <c r="L115" s="129"/>
      <c r="M115" s="97">
        <f t="shared" si="7"/>
        <v>0</v>
      </c>
      <c r="N115" s="359"/>
      <c r="O115" s="162"/>
      <c r="P115" s="162"/>
      <c r="Q115" s="129"/>
      <c r="R115" s="162"/>
      <c r="S115" s="162"/>
      <c r="T115" s="129"/>
      <c r="U115" s="263">
        <f t="shared" si="8"/>
        <v>0</v>
      </c>
      <c r="V115" s="162">
        <v>11432</v>
      </c>
      <c r="W115" s="129">
        <f t="shared" si="9"/>
        <v>11432</v>
      </c>
      <c r="X115" s="178" t="s">
        <v>1034</v>
      </c>
      <c r="Y115" s="115" t="s">
        <v>226</v>
      </c>
      <c r="Z115" s="120" t="s">
        <v>762</v>
      </c>
      <c r="AA115" s="125" t="s">
        <v>175</v>
      </c>
      <c r="AB115" s="125" t="s">
        <v>1981</v>
      </c>
    </row>
    <row r="116" spans="1:28" s="52" customFormat="1" ht="51" customHeight="1">
      <c r="A116" s="161" t="s">
        <v>1035</v>
      </c>
      <c r="B116" s="178" t="s">
        <v>1036</v>
      </c>
      <c r="C116" s="94" t="s">
        <v>777</v>
      </c>
      <c r="D116" s="94" t="s">
        <v>38</v>
      </c>
      <c r="E116" s="107" t="s">
        <v>760</v>
      </c>
      <c r="F116" s="162"/>
      <c r="G116" s="162"/>
      <c r="H116" s="162"/>
      <c r="I116" s="129"/>
      <c r="J116" s="162"/>
      <c r="K116" s="162"/>
      <c r="L116" s="129"/>
      <c r="M116" s="97">
        <f t="shared" si="7"/>
        <v>0</v>
      </c>
      <c r="N116" s="359">
        <v>3000</v>
      </c>
      <c r="O116" s="162"/>
      <c r="P116" s="162"/>
      <c r="Q116" s="129"/>
      <c r="R116" s="162"/>
      <c r="S116" s="162"/>
      <c r="T116" s="129"/>
      <c r="U116" s="263">
        <f t="shared" si="8"/>
        <v>3000</v>
      </c>
      <c r="V116" s="162"/>
      <c r="W116" s="129">
        <f t="shared" si="9"/>
        <v>3000</v>
      </c>
      <c r="X116" s="178" t="s">
        <v>1037</v>
      </c>
      <c r="Y116" s="115" t="s">
        <v>163</v>
      </c>
      <c r="Z116" s="120" t="s">
        <v>762</v>
      </c>
      <c r="AA116" s="125" t="s">
        <v>1870</v>
      </c>
      <c r="AB116" s="125" t="s">
        <v>1982</v>
      </c>
    </row>
    <row r="117" spans="1:28" s="52" customFormat="1" ht="51" customHeight="1">
      <c r="A117" s="161" t="s">
        <v>1038</v>
      </c>
      <c r="B117" s="178" t="s">
        <v>1039</v>
      </c>
      <c r="C117" s="94" t="s">
        <v>788</v>
      </c>
      <c r="D117" s="94" t="s">
        <v>0</v>
      </c>
      <c r="E117" s="107" t="s">
        <v>760</v>
      </c>
      <c r="F117" s="162"/>
      <c r="G117" s="162"/>
      <c r="H117" s="162"/>
      <c r="I117" s="129"/>
      <c r="J117" s="162"/>
      <c r="K117" s="162"/>
      <c r="L117" s="129"/>
      <c r="M117" s="97">
        <f t="shared" si="7"/>
        <v>0</v>
      </c>
      <c r="N117" s="359"/>
      <c r="O117" s="162"/>
      <c r="P117" s="162"/>
      <c r="Q117" s="129"/>
      <c r="R117" s="162"/>
      <c r="S117" s="162"/>
      <c r="T117" s="129"/>
      <c r="U117" s="263">
        <f t="shared" si="8"/>
        <v>0</v>
      </c>
      <c r="V117" s="162">
        <v>7566</v>
      </c>
      <c r="W117" s="129">
        <f t="shared" si="9"/>
        <v>7566</v>
      </c>
      <c r="X117" s="178" t="s">
        <v>1040</v>
      </c>
      <c r="Y117" s="115" t="s">
        <v>226</v>
      </c>
      <c r="Z117" s="120" t="s">
        <v>762</v>
      </c>
      <c r="AA117" s="125" t="s">
        <v>175</v>
      </c>
      <c r="AB117" s="125" t="s">
        <v>1981</v>
      </c>
    </row>
    <row r="118" spans="1:28" s="52" customFormat="1" ht="63.75">
      <c r="A118" s="161" t="s">
        <v>1041</v>
      </c>
      <c r="B118" s="178" t="s">
        <v>1042</v>
      </c>
      <c r="C118" s="94" t="s">
        <v>802</v>
      </c>
      <c r="D118" s="94" t="s">
        <v>0</v>
      </c>
      <c r="E118" s="107" t="s">
        <v>1043</v>
      </c>
      <c r="F118" s="162"/>
      <c r="G118" s="162"/>
      <c r="H118" s="162"/>
      <c r="I118" s="129"/>
      <c r="J118" s="162"/>
      <c r="K118" s="162"/>
      <c r="L118" s="129"/>
      <c r="M118" s="97">
        <f t="shared" si="7"/>
        <v>0</v>
      </c>
      <c r="N118" s="359">
        <v>41181</v>
      </c>
      <c r="O118" s="162"/>
      <c r="P118" s="162"/>
      <c r="Q118" s="129"/>
      <c r="R118" s="162"/>
      <c r="S118" s="162"/>
      <c r="T118" s="129"/>
      <c r="U118" s="263">
        <f t="shared" si="8"/>
        <v>41181</v>
      </c>
      <c r="V118" s="162"/>
      <c r="W118" s="129">
        <f t="shared" si="9"/>
        <v>41181</v>
      </c>
      <c r="X118" s="178" t="s">
        <v>1044</v>
      </c>
      <c r="Y118" s="115" t="s">
        <v>163</v>
      </c>
      <c r="Z118" s="120" t="s">
        <v>1045</v>
      </c>
      <c r="AA118" s="125" t="s">
        <v>175</v>
      </c>
      <c r="AB118" s="125" t="s">
        <v>1983</v>
      </c>
    </row>
    <row r="119" spans="1:28" s="52" customFormat="1" ht="76.5">
      <c r="A119" s="161" t="s">
        <v>1046</v>
      </c>
      <c r="B119" s="180" t="s">
        <v>1047</v>
      </c>
      <c r="C119" s="94" t="s">
        <v>805</v>
      </c>
      <c r="D119" s="94" t="s">
        <v>38</v>
      </c>
      <c r="E119" s="107" t="s">
        <v>878</v>
      </c>
      <c r="F119" s="162"/>
      <c r="G119" s="162"/>
      <c r="H119" s="162"/>
      <c r="I119" s="129"/>
      <c r="J119" s="162"/>
      <c r="K119" s="162"/>
      <c r="L119" s="129"/>
      <c r="M119" s="97">
        <f t="shared" si="7"/>
        <v>0</v>
      </c>
      <c r="N119" s="359">
        <v>28763</v>
      </c>
      <c r="O119" s="162"/>
      <c r="P119" s="162"/>
      <c r="Q119" s="129"/>
      <c r="R119" s="162"/>
      <c r="S119" s="162"/>
      <c r="T119" s="129"/>
      <c r="U119" s="263">
        <f t="shared" si="8"/>
        <v>28763</v>
      </c>
      <c r="V119" s="181"/>
      <c r="W119" s="129">
        <f t="shared" si="9"/>
        <v>28763</v>
      </c>
      <c r="X119" s="180" t="s">
        <v>1048</v>
      </c>
      <c r="Y119" s="115" t="s">
        <v>163</v>
      </c>
      <c r="Z119" s="120" t="s">
        <v>879</v>
      </c>
      <c r="AA119" s="125" t="s">
        <v>175</v>
      </c>
      <c r="AB119" s="125" t="s">
        <v>1984</v>
      </c>
    </row>
    <row r="120" spans="1:28" s="52" customFormat="1" ht="51" customHeight="1">
      <c r="A120" s="161" t="s">
        <v>1049</v>
      </c>
      <c r="B120" s="180" t="s">
        <v>1050</v>
      </c>
      <c r="C120" s="94" t="s">
        <v>788</v>
      </c>
      <c r="D120" s="94" t="s">
        <v>38</v>
      </c>
      <c r="E120" s="107" t="s">
        <v>878</v>
      </c>
      <c r="F120" s="162"/>
      <c r="G120" s="162"/>
      <c r="H120" s="162"/>
      <c r="I120" s="129"/>
      <c r="J120" s="162"/>
      <c r="K120" s="162"/>
      <c r="L120" s="129"/>
      <c r="M120" s="97">
        <f t="shared" si="7"/>
        <v>0</v>
      </c>
      <c r="N120" s="359"/>
      <c r="O120" s="162"/>
      <c r="P120" s="162"/>
      <c r="Q120" s="129"/>
      <c r="R120" s="162"/>
      <c r="S120" s="162"/>
      <c r="T120" s="129"/>
      <c r="U120" s="263">
        <f t="shared" si="8"/>
        <v>0</v>
      </c>
      <c r="V120" s="162">
        <v>6788</v>
      </c>
      <c r="W120" s="129">
        <f t="shared" si="9"/>
        <v>6788</v>
      </c>
      <c r="X120" s="180" t="s">
        <v>1051</v>
      </c>
      <c r="Y120" s="115" t="s">
        <v>226</v>
      </c>
      <c r="Z120" s="120" t="s">
        <v>879</v>
      </c>
      <c r="AA120" s="125" t="s">
        <v>1870</v>
      </c>
      <c r="AB120" s="444" t="s">
        <v>1051</v>
      </c>
    </row>
    <row r="121" spans="1:28" s="52" customFormat="1" ht="51" customHeight="1">
      <c r="A121" s="161" t="s">
        <v>1052</v>
      </c>
      <c r="B121" s="180" t="s">
        <v>1053</v>
      </c>
      <c r="C121" s="94" t="s">
        <v>788</v>
      </c>
      <c r="D121" s="94" t="s">
        <v>0</v>
      </c>
      <c r="E121" s="107" t="s">
        <v>878</v>
      </c>
      <c r="F121" s="162"/>
      <c r="G121" s="162"/>
      <c r="H121" s="162"/>
      <c r="I121" s="129"/>
      <c r="J121" s="162"/>
      <c r="K121" s="162"/>
      <c r="L121" s="129"/>
      <c r="M121" s="97">
        <f t="shared" si="7"/>
        <v>0</v>
      </c>
      <c r="N121" s="359"/>
      <c r="O121" s="162"/>
      <c r="P121" s="162"/>
      <c r="Q121" s="129"/>
      <c r="R121" s="162"/>
      <c r="S121" s="162"/>
      <c r="T121" s="129"/>
      <c r="U121" s="263">
        <f t="shared" si="8"/>
        <v>0</v>
      </c>
      <c r="V121" s="162">
        <v>3560</v>
      </c>
      <c r="W121" s="129">
        <f t="shared" si="9"/>
        <v>3560</v>
      </c>
      <c r="X121" s="180" t="s">
        <v>1054</v>
      </c>
      <c r="Y121" s="115" t="s">
        <v>226</v>
      </c>
      <c r="Z121" s="120" t="s">
        <v>879</v>
      </c>
      <c r="AA121" s="125" t="s">
        <v>1870</v>
      </c>
      <c r="AB121" s="444" t="s">
        <v>1054</v>
      </c>
    </row>
    <row r="122" spans="1:28" s="52" customFormat="1" ht="89.25">
      <c r="A122" s="161" t="s">
        <v>1055</v>
      </c>
      <c r="B122" s="130" t="s">
        <v>1056</v>
      </c>
      <c r="C122" s="94" t="s">
        <v>805</v>
      </c>
      <c r="D122" s="94" t="s">
        <v>0</v>
      </c>
      <c r="E122" s="168" t="s">
        <v>772</v>
      </c>
      <c r="F122" s="162"/>
      <c r="G122" s="162"/>
      <c r="H122" s="162"/>
      <c r="I122" s="129"/>
      <c r="J122" s="162"/>
      <c r="K122" s="162"/>
      <c r="L122" s="129"/>
      <c r="M122" s="97">
        <f t="shared" si="7"/>
        <v>0</v>
      </c>
      <c r="N122" s="359">
        <v>10500</v>
      </c>
      <c r="O122" s="162"/>
      <c r="P122" s="162"/>
      <c r="Q122" s="129"/>
      <c r="R122" s="162"/>
      <c r="S122" s="162"/>
      <c r="T122" s="129"/>
      <c r="U122" s="263">
        <f t="shared" si="8"/>
        <v>10500</v>
      </c>
      <c r="V122" s="162"/>
      <c r="W122" s="129">
        <f t="shared" si="9"/>
        <v>10500</v>
      </c>
      <c r="X122" s="130" t="s">
        <v>1057</v>
      </c>
      <c r="Y122" s="115" t="s">
        <v>163</v>
      </c>
      <c r="Z122" s="120" t="s">
        <v>774</v>
      </c>
      <c r="AA122" s="125" t="s">
        <v>175</v>
      </c>
      <c r="AB122" s="125" t="s">
        <v>1985</v>
      </c>
    </row>
    <row r="123" spans="1:28" s="52" customFormat="1" ht="51" customHeight="1">
      <c r="A123" s="161" t="s">
        <v>1058</v>
      </c>
      <c r="B123" s="130" t="s">
        <v>1059</v>
      </c>
      <c r="C123" s="94" t="s">
        <v>777</v>
      </c>
      <c r="D123" s="94" t="s">
        <v>0</v>
      </c>
      <c r="E123" s="168" t="s">
        <v>772</v>
      </c>
      <c r="F123" s="162"/>
      <c r="G123" s="162"/>
      <c r="H123" s="162"/>
      <c r="I123" s="129"/>
      <c r="J123" s="162"/>
      <c r="K123" s="162"/>
      <c r="L123" s="129"/>
      <c r="M123" s="97">
        <f t="shared" si="7"/>
        <v>0</v>
      </c>
      <c r="N123" s="359">
        <v>43577</v>
      </c>
      <c r="O123" s="162"/>
      <c r="P123" s="162"/>
      <c r="Q123" s="129"/>
      <c r="R123" s="162"/>
      <c r="S123" s="162"/>
      <c r="T123" s="129"/>
      <c r="U123" s="263">
        <f t="shared" si="8"/>
        <v>43577</v>
      </c>
      <c r="V123" s="162"/>
      <c r="W123" s="129">
        <f t="shared" si="9"/>
        <v>43577</v>
      </c>
      <c r="X123" s="130" t="s">
        <v>1060</v>
      </c>
      <c r="Y123" s="115" t="s">
        <v>163</v>
      </c>
      <c r="Z123" s="120" t="s">
        <v>774</v>
      </c>
      <c r="AA123" s="125" t="s">
        <v>175</v>
      </c>
      <c r="AB123" s="125" t="s">
        <v>1986</v>
      </c>
    </row>
    <row r="124" spans="1:28" s="52" customFormat="1" ht="51" customHeight="1">
      <c r="A124" s="161" t="s">
        <v>1061</v>
      </c>
      <c r="B124" s="130" t="s">
        <v>1062</v>
      </c>
      <c r="C124" s="94" t="s">
        <v>759</v>
      </c>
      <c r="D124" s="94" t="s">
        <v>0</v>
      </c>
      <c r="E124" s="168" t="s">
        <v>772</v>
      </c>
      <c r="F124" s="162"/>
      <c r="G124" s="162"/>
      <c r="H124" s="162"/>
      <c r="I124" s="129"/>
      <c r="J124" s="162"/>
      <c r="K124" s="162"/>
      <c r="L124" s="129"/>
      <c r="M124" s="97">
        <f t="shared" si="7"/>
        <v>0</v>
      </c>
      <c r="N124" s="362"/>
      <c r="O124" s="162"/>
      <c r="P124" s="162"/>
      <c r="Q124" s="129"/>
      <c r="R124" s="162"/>
      <c r="S124" s="162"/>
      <c r="T124" s="129"/>
      <c r="U124" s="263">
        <f t="shared" si="8"/>
        <v>0</v>
      </c>
      <c r="V124" s="162">
        <v>24578</v>
      </c>
      <c r="W124" s="129">
        <f t="shared" si="9"/>
        <v>24578</v>
      </c>
      <c r="X124" s="130" t="s">
        <v>1063</v>
      </c>
      <c r="Y124" s="115" t="s">
        <v>226</v>
      </c>
      <c r="Z124" s="120" t="s">
        <v>774</v>
      </c>
      <c r="AA124" s="125" t="s">
        <v>175</v>
      </c>
      <c r="AB124" s="125" t="s">
        <v>1987</v>
      </c>
    </row>
    <row r="125" spans="1:28" s="269" customFormat="1" ht="51" customHeight="1">
      <c r="A125" s="309" t="s">
        <v>1064</v>
      </c>
      <c r="B125" s="276" t="s">
        <v>1065</v>
      </c>
      <c r="C125" s="271" t="s">
        <v>777</v>
      </c>
      <c r="D125" s="271" t="s">
        <v>0</v>
      </c>
      <c r="E125" s="288" t="s">
        <v>865</v>
      </c>
      <c r="F125" s="285"/>
      <c r="G125" s="285"/>
      <c r="H125" s="285"/>
      <c r="I125" s="286"/>
      <c r="J125" s="285"/>
      <c r="K125" s="285"/>
      <c r="L125" s="286"/>
      <c r="M125" s="263">
        <f t="shared" si="7"/>
        <v>0</v>
      </c>
      <c r="N125" s="404">
        <v>12918</v>
      </c>
      <c r="O125" s="285"/>
      <c r="P125" s="285"/>
      <c r="Q125" s="286"/>
      <c r="R125" s="285"/>
      <c r="S125" s="285"/>
      <c r="T125" s="286"/>
      <c r="U125" s="263">
        <f t="shared" si="8"/>
        <v>12918</v>
      </c>
      <c r="V125" s="285"/>
      <c r="W125" s="286">
        <f t="shared" si="9"/>
        <v>12918</v>
      </c>
      <c r="X125" s="276" t="s">
        <v>1066</v>
      </c>
      <c r="Y125" s="266" t="s">
        <v>163</v>
      </c>
      <c r="Z125" s="267" t="s">
        <v>867</v>
      </c>
      <c r="AA125" s="125" t="s">
        <v>175</v>
      </c>
      <c r="AB125" s="125" t="s">
        <v>1988</v>
      </c>
    </row>
    <row r="126" spans="1:28" s="269" customFormat="1" ht="76.5">
      <c r="A126" s="309" t="s">
        <v>1067</v>
      </c>
      <c r="B126" s="276" t="s">
        <v>1068</v>
      </c>
      <c r="C126" s="271" t="s">
        <v>805</v>
      </c>
      <c r="D126" s="271" t="s">
        <v>0</v>
      </c>
      <c r="E126" s="288" t="s">
        <v>1069</v>
      </c>
      <c r="F126" s="285"/>
      <c r="G126" s="285"/>
      <c r="H126" s="285"/>
      <c r="I126" s="286"/>
      <c r="J126" s="285"/>
      <c r="K126" s="285"/>
      <c r="L126" s="286"/>
      <c r="M126" s="263">
        <f t="shared" si="7"/>
        <v>0</v>
      </c>
      <c r="N126" s="404">
        <v>96796</v>
      </c>
      <c r="O126" s="285"/>
      <c r="P126" s="285"/>
      <c r="Q126" s="286"/>
      <c r="R126" s="285"/>
      <c r="S126" s="285"/>
      <c r="T126" s="286"/>
      <c r="U126" s="263">
        <f t="shared" si="8"/>
        <v>96796</v>
      </c>
      <c r="V126" s="285"/>
      <c r="W126" s="286">
        <f t="shared" si="9"/>
        <v>96796</v>
      </c>
      <c r="X126" s="276" t="s">
        <v>1070</v>
      </c>
      <c r="Y126" s="266" t="s">
        <v>163</v>
      </c>
      <c r="Z126" s="267" t="s">
        <v>1071</v>
      </c>
      <c r="AA126" s="132" t="s">
        <v>175</v>
      </c>
      <c r="AB126" s="125" t="s">
        <v>1989</v>
      </c>
    </row>
    <row r="127" spans="1:28" s="269" customFormat="1" ht="63.75">
      <c r="A127" s="309" t="s">
        <v>1072</v>
      </c>
      <c r="B127" s="312" t="s">
        <v>1073</v>
      </c>
      <c r="C127" s="271" t="s">
        <v>788</v>
      </c>
      <c r="D127" s="271" t="s">
        <v>38</v>
      </c>
      <c r="E127" s="288" t="s">
        <v>895</v>
      </c>
      <c r="F127" s="285"/>
      <c r="G127" s="285"/>
      <c r="H127" s="285"/>
      <c r="I127" s="286"/>
      <c r="J127" s="285"/>
      <c r="K127" s="285"/>
      <c r="L127" s="286"/>
      <c r="M127" s="263">
        <f t="shared" si="7"/>
        <v>0</v>
      </c>
      <c r="N127" s="404">
        <v>18000</v>
      </c>
      <c r="O127" s="285"/>
      <c r="P127" s="285"/>
      <c r="Q127" s="286"/>
      <c r="R127" s="285"/>
      <c r="S127" s="285"/>
      <c r="T127" s="286"/>
      <c r="U127" s="263">
        <f t="shared" si="8"/>
        <v>18000</v>
      </c>
      <c r="V127" s="285"/>
      <c r="W127" s="286">
        <f t="shared" si="9"/>
        <v>18000</v>
      </c>
      <c r="X127" s="312" t="s">
        <v>1074</v>
      </c>
      <c r="Y127" s="266" t="s">
        <v>163</v>
      </c>
      <c r="Z127" s="267" t="s">
        <v>896</v>
      </c>
      <c r="AA127" s="132" t="s">
        <v>1870</v>
      </c>
      <c r="AB127" s="172" t="s">
        <v>1990</v>
      </c>
    </row>
    <row r="128" spans="1:28" s="269" customFormat="1" ht="51" customHeight="1">
      <c r="A128" s="309" t="s">
        <v>1075</v>
      </c>
      <c r="B128" s="312" t="s">
        <v>1076</v>
      </c>
      <c r="C128" s="271" t="s">
        <v>805</v>
      </c>
      <c r="D128" s="271" t="s">
        <v>38</v>
      </c>
      <c r="E128" s="288" t="s">
        <v>895</v>
      </c>
      <c r="F128" s="285"/>
      <c r="G128" s="285"/>
      <c r="H128" s="285"/>
      <c r="I128" s="286"/>
      <c r="J128" s="285"/>
      <c r="K128" s="285"/>
      <c r="L128" s="286"/>
      <c r="M128" s="263">
        <f t="shared" si="7"/>
        <v>0</v>
      </c>
      <c r="N128" s="404">
        <v>5355</v>
      </c>
      <c r="O128" s="285"/>
      <c r="P128" s="285"/>
      <c r="Q128" s="286"/>
      <c r="R128" s="285"/>
      <c r="S128" s="285"/>
      <c r="T128" s="286"/>
      <c r="U128" s="263">
        <f t="shared" si="8"/>
        <v>5355</v>
      </c>
      <c r="V128" s="285"/>
      <c r="W128" s="286">
        <f t="shared" si="9"/>
        <v>5355</v>
      </c>
      <c r="X128" s="312" t="s">
        <v>1077</v>
      </c>
      <c r="Y128" s="266" t="s">
        <v>163</v>
      </c>
      <c r="Z128" s="267" t="s">
        <v>896</v>
      </c>
      <c r="AA128" s="132" t="s">
        <v>175</v>
      </c>
      <c r="AB128" s="132" t="s">
        <v>1991</v>
      </c>
    </row>
    <row r="129" spans="1:28" s="269" customFormat="1" ht="51" customHeight="1">
      <c r="A129" s="309" t="s">
        <v>1078</v>
      </c>
      <c r="B129" s="312" t="s">
        <v>1079</v>
      </c>
      <c r="C129" s="271" t="s">
        <v>769</v>
      </c>
      <c r="D129" s="271" t="s">
        <v>38</v>
      </c>
      <c r="E129" s="288" t="s">
        <v>895</v>
      </c>
      <c r="F129" s="285"/>
      <c r="G129" s="285"/>
      <c r="H129" s="285"/>
      <c r="I129" s="286"/>
      <c r="J129" s="285"/>
      <c r="K129" s="285"/>
      <c r="L129" s="286"/>
      <c r="M129" s="263">
        <f t="shared" si="7"/>
        <v>0</v>
      </c>
      <c r="N129" s="404">
        <v>35280</v>
      </c>
      <c r="O129" s="285"/>
      <c r="P129" s="285"/>
      <c r="Q129" s="286"/>
      <c r="R129" s="285"/>
      <c r="S129" s="285"/>
      <c r="T129" s="286"/>
      <c r="U129" s="263">
        <f t="shared" si="8"/>
        <v>35280</v>
      </c>
      <c r="V129" s="285"/>
      <c r="W129" s="286">
        <f t="shared" si="9"/>
        <v>35280</v>
      </c>
      <c r="X129" s="312" t="s">
        <v>1080</v>
      </c>
      <c r="Y129" s="266" t="s">
        <v>163</v>
      </c>
      <c r="Z129" s="267" t="s">
        <v>896</v>
      </c>
      <c r="AA129" s="132" t="s">
        <v>175</v>
      </c>
      <c r="AB129" s="132" t="s">
        <v>1949</v>
      </c>
    </row>
    <row r="130" spans="1:28" s="269" customFormat="1" ht="51" customHeight="1">
      <c r="A130" s="309" t="s">
        <v>1081</v>
      </c>
      <c r="B130" s="312" t="s">
        <v>1082</v>
      </c>
      <c r="C130" s="271" t="s">
        <v>777</v>
      </c>
      <c r="D130" s="271" t="s">
        <v>38</v>
      </c>
      <c r="E130" s="288" t="s">
        <v>895</v>
      </c>
      <c r="F130" s="285">
        <v>24000</v>
      </c>
      <c r="G130" s="285"/>
      <c r="H130" s="285"/>
      <c r="I130" s="286"/>
      <c r="J130" s="285"/>
      <c r="K130" s="285"/>
      <c r="L130" s="286"/>
      <c r="M130" s="263">
        <f t="shared" si="7"/>
        <v>24000</v>
      </c>
      <c r="N130" s="404"/>
      <c r="O130" s="285"/>
      <c r="P130" s="285"/>
      <c r="Q130" s="286"/>
      <c r="R130" s="285"/>
      <c r="S130" s="285"/>
      <c r="T130" s="286"/>
      <c r="U130" s="263">
        <f t="shared" si="8"/>
        <v>0</v>
      </c>
      <c r="V130" s="285"/>
      <c r="W130" s="286">
        <f t="shared" si="9"/>
        <v>24000</v>
      </c>
      <c r="X130" s="312" t="s">
        <v>1083</v>
      </c>
      <c r="Y130" s="266" t="s">
        <v>195</v>
      </c>
      <c r="Z130" s="267" t="s">
        <v>896</v>
      </c>
      <c r="AA130" s="132" t="s">
        <v>1870</v>
      </c>
      <c r="AB130" s="132" t="s">
        <v>1992</v>
      </c>
    </row>
    <row r="131" spans="1:28" s="269" customFormat="1" ht="51" customHeight="1">
      <c r="A131" s="309" t="s">
        <v>1084</v>
      </c>
      <c r="B131" s="312" t="s">
        <v>1085</v>
      </c>
      <c r="C131" s="271" t="s">
        <v>769</v>
      </c>
      <c r="D131" s="271" t="s">
        <v>38</v>
      </c>
      <c r="E131" s="288" t="s">
        <v>895</v>
      </c>
      <c r="F131" s="285">
        <v>57220</v>
      </c>
      <c r="G131" s="285"/>
      <c r="H131" s="285"/>
      <c r="I131" s="286"/>
      <c r="J131" s="285"/>
      <c r="K131" s="285"/>
      <c r="L131" s="286"/>
      <c r="M131" s="263">
        <f t="shared" si="7"/>
        <v>57220</v>
      </c>
      <c r="N131" s="404"/>
      <c r="O131" s="285"/>
      <c r="P131" s="285"/>
      <c r="Q131" s="286"/>
      <c r="R131" s="285"/>
      <c r="S131" s="285"/>
      <c r="T131" s="286"/>
      <c r="U131" s="263">
        <f t="shared" si="8"/>
        <v>0</v>
      </c>
      <c r="V131" s="285"/>
      <c r="W131" s="286">
        <f t="shared" si="9"/>
        <v>57220</v>
      </c>
      <c r="X131" s="312" t="s">
        <v>1086</v>
      </c>
      <c r="Y131" s="266" t="s">
        <v>195</v>
      </c>
      <c r="Z131" s="267" t="s">
        <v>896</v>
      </c>
      <c r="AA131" s="132" t="s">
        <v>1870</v>
      </c>
      <c r="AB131" s="132" t="s">
        <v>1993</v>
      </c>
    </row>
    <row r="132" spans="1:28" s="269" customFormat="1" ht="76.5">
      <c r="A132" s="309" t="s">
        <v>1087</v>
      </c>
      <c r="B132" s="276" t="s">
        <v>1088</v>
      </c>
      <c r="C132" s="271" t="s">
        <v>805</v>
      </c>
      <c r="D132" s="271" t="s">
        <v>0</v>
      </c>
      <c r="E132" s="288" t="s">
        <v>833</v>
      </c>
      <c r="F132" s="285"/>
      <c r="G132" s="285"/>
      <c r="H132" s="285"/>
      <c r="I132" s="286"/>
      <c r="J132" s="285"/>
      <c r="K132" s="285"/>
      <c r="L132" s="286"/>
      <c r="M132" s="263">
        <f t="shared" si="7"/>
        <v>0</v>
      </c>
      <c r="N132" s="404"/>
      <c r="O132" s="285"/>
      <c r="P132" s="285"/>
      <c r="Q132" s="286"/>
      <c r="R132" s="285"/>
      <c r="S132" s="285"/>
      <c r="T132" s="286"/>
      <c r="U132" s="263">
        <f t="shared" si="8"/>
        <v>0</v>
      </c>
      <c r="V132" s="285">
        <v>3000</v>
      </c>
      <c r="W132" s="286">
        <f t="shared" si="9"/>
        <v>3000</v>
      </c>
      <c r="X132" s="276" t="s">
        <v>1089</v>
      </c>
      <c r="Y132" s="266" t="s">
        <v>226</v>
      </c>
      <c r="Z132" s="267" t="s">
        <v>837</v>
      </c>
      <c r="AA132" s="125" t="s">
        <v>175</v>
      </c>
      <c r="AB132" s="125" t="s">
        <v>1984</v>
      </c>
    </row>
    <row r="133" spans="1:28" s="269" customFormat="1" ht="51" customHeight="1">
      <c r="A133" s="309" t="s">
        <v>1090</v>
      </c>
      <c r="B133" s="334" t="s">
        <v>1091</v>
      </c>
      <c r="C133" s="271" t="s">
        <v>788</v>
      </c>
      <c r="D133" s="271" t="s">
        <v>38</v>
      </c>
      <c r="E133" s="288" t="s">
        <v>833</v>
      </c>
      <c r="F133" s="285"/>
      <c r="G133" s="285"/>
      <c r="H133" s="285"/>
      <c r="I133" s="286"/>
      <c r="J133" s="285"/>
      <c r="K133" s="285"/>
      <c r="L133" s="286"/>
      <c r="M133" s="263">
        <f t="shared" si="7"/>
        <v>0</v>
      </c>
      <c r="N133" s="404">
        <v>8000</v>
      </c>
      <c r="O133" s="285"/>
      <c r="P133" s="285"/>
      <c r="Q133" s="286"/>
      <c r="R133" s="285"/>
      <c r="S133" s="285"/>
      <c r="T133" s="286"/>
      <c r="U133" s="263">
        <f t="shared" si="8"/>
        <v>8000</v>
      </c>
      <c r="V133" s="285"/>
      <c r="W133" s="286">
        <f t="shared" si="9"/>
        <v>8000</v>
      </c>
      <c r="X133" s="276" t="s">
        <v>1092</v>
      </c>
      <c r="Y133" s="405" t="s">
        <v>163</v>
      </c>
      <c r="Z133" s="267" t="s">
        <v>834</v>
      </c>
      <c r="AA133" s="125" t="s">
        <v>175</v>
      </c>
      <c r="AB133" s="125" t="s">
        <v>1984</v>
      </c>
    </row>
    <row r="134" spans="1:28" s="269" customFormat="1" ht="51" customHeight="1">
      <c r="A134" s="309" t="s">
        <v>1093</v>
      </c>
      <c r="B134" s="276" t="s">
        <v>1094</v>
      </c>
      <c r="C134" s="271" t="s">
        <v>765</v>
      </c>
      <c r="D134" s="271" t="s">
        <v>38</v>
      </c>
      <c r="E134" s="288" t="s">
        <v>833</v>
      </c>
      <c r="F134" s="285"/>
      <c r="G134" s="285"/>
      <c r="H134" s="285"/>
      <c r="I134" s="286"/>
      <c r="J134" s="285"/>
      <c r="K134" s="285"/>
      <c r="L134" s="286"/>
      <c r="M134" s="263">
        <f t="shared" si="7"/>
        <v>0</v>
      </c>
      <c r="N134" s="404"/>
      <c r="O134" s="285"/>
      <c r="P134" s="285"/>
      <c r="Q134" s="286"/>
      <c r="R134" s="285"/>
      <c r="S134" s="285"/>
      <c r="T134" s="286"/>
      <c r="U134" s="263">
        <f t="shared" si="8"/>
        <v>0</v>
      </c>
      <c r="V134" s="285">
        <v>5000</v>
      </c>
      <c r="W134" s="286">
        <f t="shared" si="9"/>
        <v>5000</v>
      </c>
      <c r="X134" s="276" t="s">
        <v>1094</v>
      </c>
      <c r="Y134" s="266" t="s">
        <v>226</v>
      </c>
      <c r="Z134" s="267" t="s">
        <v>834</v>
      </c>
      <c r="AA134" s="125" t="s">
        <v>175</v>
      </c>
      <c r="AB134" s="125" t="s">
        <v>1984</v>
      </c>
    </row>
    <row r="135" spans="1:28" s="269" customFormat="1" ht="51" customHeight="1">
      <c r="A135" s="309" t="s">
        <v>1095</v>
      </c>
      <c r="B135" s="312" t="s">
        <v>1096</v>
      </c>
      <c r="C135" s="271" t="s">
        <v>759</v>
      </c>
      <c r="D135" s="271" t="s">
        <v>0</v>
      </c>
      <c r="E135" s="294" t="s">
        <v>820</v>
      </c>
      <c r="F135" s="285"/>
      <c r="G135" s="285"/>
      <c r="H135" s="285"/>
      <c r="I135" s="286"/>
      <c r="J135" s="285"/>
      <c r="K135" s="285"/>
      <c r="L135" s="286"/>
      <c r="M135" s="263">
        <f t="shared" si="7"/>
        <v>0</v>
      </c>
      <c r="N135" s="404">
        <v>5783</v>
      </c>
      <c r="O135" s="285"/>
      <c r="P135" s="285"/>
      <c r="Q135" s="286"/>
      <c r="R135" s="285"/>
      <c r="S135" s="285"/>
      <c r="T135" s="286"/>
      <c r="U135" s="263">
        <f t="shared" si="8"/>
        <v>5783</v>
      </c>
      <c r="V135" s="285"/>
      <c r="W135" s="286">
        <f t="shared" si="9"/>
        <v>5783</v>
      </c>
      <c r="X135" s="312" t="s">
        <v>1097</v>
      </c>
      <c r="Y135" s="266" t="s">
        <v>163</v>
      </c>
      <c r="Z135" s="267" t="s">
        <v>821</v>
      </c>
      <c r="AA135" s="125" t="s">
        <v>175</v>
      </c>
      <c r="AB135" s="125" t="s">
        <v>1930</v>
      </c>
    </row>
    <row r="136" spans="1:28" s="269" customFormat="1" ht="76.5">
      <c r="A136" s="309" t="s">
        <v>1098</v>
      </c>
      <c r="B136" s="276" t="s">
        <v>1099</v>
      </c>
      <c r="C136" s="271" t="s">
        <v>805</v>
      </c>
      <c r="D136" s="271" t="s">
        <v>0</v>
      </c>
      <c r="E136" s="288" t="s">
        <v>1069</v>
      </c>
      <c r="F136" s="285">
        <v>4000</v>
      </c>
      <c r="G136" s="285"/>
      <c r="H136" s="285"/>
      <c r="I136" s="286"/>
      <c r="J136" s="285"/>
      <c r="K136" s="285"/>
      <c r="L136" s="286"/>
      <c r="M136" s="263">
        <f t="shared" si="7"/>
        <v>4000</v>
      </c>
      <c r="N136" s="404"/>
      <c r="O136" s="285"/>
      <c r="P136" s="285"/>
      <c r="Q136" s="286"/>
      <c r="R136" s="285"/>
      <c r="S136" s="285"/>
      <c r="T136" s="286"/>
      <c r="U136" s="263">
        <f t="shared" si="8"/>
        <v>0</v>
      </c>
      <c r="V136" s="285">
        <v>7100</v>
      </c>
      <c r="W136" s="286">
        <f t="shared" si="9"/>
        <v>11100</v>
      </c>
      <c r="X136" s="276" t="s">
        <v>1100</v>
      </c>
      <c r="Y136" s="266" t="s">
        <v>226</v>
      </c>
      <c r="Z136" s="267" t="s">
        <v>1071</v>
      </c>
      <c r="AA136" s="125" t="s">
        <v>175</v>
      </c>
      <c r="AB136" s="125" t="s">
        <v>1994</v>
      </c>
    </row>
    <row r="137" spans="1:28" s="269" customFormat="1" ht="102">
      <c r="A137" s="309" t="s">
        <v>1101</v>
      </c>
      <c r="B137" s="276" t="s">
        <v>1102</v>
      </c>
      <c r="C137" s="271" t="s">
        <v>805</v>
      </c>
      <c r="D137" s="271" t="s">
        <v>0</v>
      </c>
      <c r="E137" s="288" t="s">
        <v>926</v>
      </c>
      <c r="F137" s="285"/>
      <c r="G137" s="285"/>
      <c r="H137" s="285"/>
      <c r="I137" s="286"/>
      <c r="J137" s="285"/>
      <c r="K137" s="285"/>
      <c r="L137" s="286"/>
      <c r="M137" s="263">
        <f t="shared" si="7"/>
        <v>0</v>
      </c>
      <c r="N137" s="404">
        <v>154758</v>
      </c>
      <c r="O137" s="285"/>
      <c r="P137" s="285"/>
      <c r="Q137" s="286"/>
      <c r="R137" s="285"/>
      <c r="S137" s="285"/>
      <c r="T137" s="286"/>
      <c r="U137" s="263">
        <f t="shared" si="8"/>
        <v>154758</v>
      </c>
      <c r="V137" s="285"/>
      <c r="W137" s="286">
        <f t="shared" si="9"/>
        <v>154758</v>
      </c>
      <c r="X137" s="276" t="s">
        <v>1103</v>
      </c>
      <c r="Y137" s="266" t="s">
        <v>163</v>
      </c>
      <c r="Z137" s="267" t="s">
        <v>927</v>
      </c>
      <c r="AA137" s="125" t="s">
        <v>175</v>
      </c>
      <c r="AB137" s="125" t="s">
        <v>1930</v>
      </c>
    </row>
    <row r="138" spans="1:28" s="269" customFormat="1" ht="51" customHeight="1">
      <c r="A138" s="309" t="s">
        <v>1104</v>
      </c>
      <c r="B138" s="312" t="s">
        <v>1105</v>
      </c>
      <c r="C138" s="271" t="s">
        <v>759</v>
      </c>
      <c r="D138" s="271" t="s">
        <v>0</v>
      </c>
      <c r="E138" s="294" t="s">
        <v>728</v>
      </c>
      <c r="F138" s="285"/>
      <c r="G138" s="285"/>
      <c r="H138" s="285"/>
      <c r="I138" s="286"/>
      <c r="J138" s="285"/>
      <c r="K138" s="285"/>
      <c r="L138" s="286"/>
      <c r="M138" s="263">
        <f t="shared" si="7"/>
        <v>0</v>
      </c>
      <c r="N138" s="404">
        <v>106521</v>
      </c>
      <c r="O138" s="285"/>
      <c r="P138" s="285"/>
      <c r="Q138" s="286"/>
      <c r="R138" s="285"/>
      <c r="S138" s="285"/>
      <c r="T138" s="286"/>
      <c r="U138" s="263">
        <f t="shared" si="8"/>
        <v>106521</v>
      </c>
      <c r="V138" s="285"/>
      <c r="W138" s="286">
        <f t="shared" si="9"/>
        <v>106521</v>
      </c>
      <c r="X138" s="312" t="s">
        <v>1106</v>
      </c>
      <c r="Y138" s="266" t="s">
        <v>163</v>
      </c>
      <c r="Z138" s="267" t="s">
        <v>730</v>
      </c>
      <c r="AA138" s="125" t="s">
        <v>175</v>
      </c>
      <c r="AB138" s="125" t="s">
        <v>1995</v>
      </c>
    </row>
    <row r="139" spans="1:28" s="269" customFormat="1" ht="51" customHeight="1">
      <c r="A139" s="309" t="s">
        <v>1107</v>
      </c>
      <c r="B139" s="333" t="s">
        <v>1108</v>
      </c>
      <c r="C139" s="271" t="s">
        <v>759</v>
      </c>
      <c r="D139" s="271" t="s">
        <v>0</v>
      </c>
      <c r="E139" s="288" t="s">
        <v>1043</v>
      </c>
      <c r="F139" s="285"/>
      <c r="G139" s="285"/>
      <c r="H139" s="285"/>
      <c r="I139" s="286"/>
      <c r="J139" s="285"/>
      <c r="K139" s="285"/>
      <c r="L139" s="286"/>
      <c r="M139" s="263">
        <f t="shared" si="7"/>
        <v>0</v>
      </c>
      <c r="N139" s="404">
        <v>513980</v>
      </c>
      <c r="O139" s="285"/>
      <c r="P139" s="285"/>
      <c r="Q139" s="286"/>
      <c r="R139" s="285"/>
      <c r="S139" s="285"/>
      <c r="T139" s="286"/>
      <c r="U139" s="263">
        <f t="shared" si="8"/>
        <v>513980</v>
      </c>
      <c r="V139" s="285"/>
      <c r="W139" s="286">
        <f t="shared" si="9"/>
        <v>513980</v>
      </c>
      <c r="X139" s="333" t="s">
        <v>1108</v>
      </c>
      <c r="Y139" s="266" t="s">
        <v>163</v>
      </c>
      <c r="Z139" s="267" t="s">
        <v>1045</v>
      </c>
      <c r="AA139" s="125" t="s">
        <v>175</v>
      </c>
      <c r="AB139" s="125" t="s">
        <v>1984</v>
      </c>
    </row>
    <row r="140" spans="1:28" s="269" customFormat="1" ht="51" customHeight="1">
      <c r="A140" s="309" t="s">
        <v>1109</v>
      </c>
      <c r="B140" s="333" t="s">
        <v>1110</v>
      </c>
      <c r="C140" s="271" t="s">
        <v>759</v>
      </c>
      <c r="D140" s="271" t="s">
        <v>0</v>
      </c>
      <c r="E140" s="332" t="s">
        <v>855</v>
      </c>
      <c r="F140" s="285"/>
      <c r="G140" s="285"/>
      <c r="H140" s="285"/>
      <c r="I140" s="286"/>
      <c r="J140" s="285"/>
      <c r="K140" s="285"/>
      <c r="L140" s="286"/>
      <c r="M140" s="263">
        <f t="shared" si="7"/>
        <v>0</v>
      </c>
      <c r="N140" s="404">
        <v>591200</v>
      </c>
      <c r="O140" s="285"/>
      <c r="P140" s="285"/>
      <c r="Q140" s="286"/>
      <c r="R140" s="285"/>
      <c r="S140" s="285"/>
      <c r="T140" s="286"/>
      <c r="U140" s="263">
        <f t="shared" si="8"/>
        <v>591200</v>
      </c>
      <c r="V140" s="285"/>
      <c r="W140" s="286">
        <f t="shared" si="9"/>
        <v>591200</v>
      </c>
      <c r="X140" s="333" t="s">
        <v>1111</v>
      </c>
      <c r="Y140" s="266" t="s">
        <v>163</v>
      </c>
      <c r="Z140" s="267" t="s">
        <v>857</v>
      </c>
      <c r="AA140" s="125" t="s">
        <v>175</v>
      </c>
      <c r="AB140" s="125" t="s">
        <v>1996</v>
      </c>
    </row>
    <row r="141" spans="1:28" s="269" customFormat="1" ht="51" customHeight="1">
      <c r="A141" s="309" t="s">
        <v>1112</v>
      </c>
      <c r="B141" s="276" t="s">
        <v>1113</v>
      </c>
      <c r="C141" s="271" t="s">
        <v>805</v>
      </c>
      <c r="D141" s="271" t="s">
        <v>28</v>
      </c>
      <c r="E141" s="332" t="s">
        <v>917</v>
      </c>
      <c r="F141" s="285">
        <v>1103</v>
      </c>
      <c r="G141" s="285"/>
      <c r="H141" s="285"/>
      <c r="I141" s="286"/>
      <c r="J141" s="285"/>
      <c r="K141" s="285"/>
      <c r="L141" s="286"/>
      <c r="M141" s="263">
        <f t="shared" si="7"/>
        <v>1103</v>
      </c>
      <c r="N141" s="404"/>
      <c r="O141" s="285"/>
      <c r="P141" s="285"/>
      <c r="Q141" s="286"/>
      <c r="R141" s="285"/>
      <c r="S141" s="285"/>
      <c r="T141" s="286"/>
      <c r="U141" s="263">
        <f t="shared" si="8"/>
        <v>0</v>
      </c>
      <c r="V141" s="285"/>
      <c r="W141" s="286">
        <f t="shared" si="9"/>
        <v>1103</v>
      </c>
      <c r="X141" s="276" t="s">
        <v>1114</v>
      </c>
      <c r="Y141" s="266" t="s">
        <v>195</v>
      </c>
      <c r="Z141" s="267" t="s">
        <v>919</v>
      </c>
      <c r="AA141" s="132" t="s">
        <v>1870</v>
      </c>
      <c r="AB141" s="132" t="s">
        <v>1997</v>
      </c>
    </row>
    <row r="142" spans="1:28" s="269" customFormat="1" ht="51" customHeight="1">
      <c r="A142" s="309" t="s">
        <v>1115</v>
      </c>
      <c r="B142" s="276" t="s">
        <v>1116</v>
      </c>
      <c r="C142" s="271" t="s">
        <v>759</v>
      </c>
      <c r="D142" s="271" t="s">
        <v>28</v>
      </c>
      <c r="E142" s="332" t="s">
        <v>917</v>
      </c>
      <c r="F142" s="285">
        <v>4500</v>
      </c>
      <c r="G142" s="285"/>
      <c r="H142" s="285"/>
      <c r="I142" s="286"/>
      <c r="J142" s="285"/>
      <c r="K142" s="285"/>
      <c r="L142" s="286"/>
      <c r="M142" s="263">
        <f t="shared" si="7"/>
        <v>4500</v>
      </c>
      <c r="N142" s="404"/>
      <c r="O142" s="285"/>
      <c r="P142" s="285"/>
      <c r="Q142" s="286"/>
      <c r="R142" s="285"/>
      <c r="S142" s="285"/>
      <c r="T142" s="286"/>
      <c r="U142" s="263">
        <f t="shared" si="8"/>
        <v>0</v>
      </c>
      <c r="V142" s="285"/>
      <c r="W142" s="286">
        <f t="shared" si="9"/>
        <v>4500</v>
      </c>
      <c r="X142" s="276" t="s">
        <v>1117</v>
      </c>
      <c r="Y142" s="266" t="s">
        <v>195</v>
      </c>
      <c r="Z142" s="267" t="s">
        <v>919</v>
      </c>
      <c r="AA142" s="132" t="s">
        <v>1870</v>
      </c>
      <c r="AB142" s="132" t="s">
        <v>1998</v>
      </c>
    </row>
    <row r="143" spans="1:28" s="269" customFormat="1" ht="51" customHeight="1">
      <c r="A143" s="309" t="s">
        <v>1118</v>
      </c>
      <c r="B143" s="276" t="s">
        <v>1119</v>
      </c>
      <c r="C143" s="271" t="s">
        <v>777</v>
      </c>
      <c r="D143" s="271" t="s">
        <v>28</v>
      </c>
      <c r="E143" s="288" t="s">
        <v>797</v>
      </c>
      <c r="F143" s="285">
        <v>12000</v>
      </c>
      <c r="G143" s="285"/>
      <c r="H143" s="285"/>
      <c r="I143" s="286"/>
      <c r="J143" s="285"/>
      <c r="K143" s="285"/>
      <c r="L143" s="286"/>
      <c r="M143" s="263">
        <f t="shared" si="7"/>
        <v>12000</v>
      </c>
      <c r="N143" s="404"/>
      <c r="O143" s="285"/>
      <c r="P143" s="285"/>
      <c r="Q143" s="286"/>
      <c r="R143" s="285"/>
      <c r="S143" s="285"/>
      <c r="T143" s="286"/>
      <c r="U143" s="263">
        <f t="shared" si="8"/>
        <v>0</v>
      </c>
      <c r="V143" s="285"/>
      <c r="W143" s="286">
        <f t="shared" si="9"/>
        <v>12000</v>
      </c>
      <c r="X143" s="276" t="s">
        <v>1120</v>
      </c>
      <c r="Y143" s="266" t="s">
        <v>195</v>
      </c>
      <c r="Z143" s="267" t="s">
        <v>799</v>
      </c>
      <c r="AA143" s="132" t="s">
        <v>1860</v>
      </c>
      <c r="AB143" s="132" t="s">
        <v>1999</v>
      </c>
    </row>
    <row r="144" spans="1:28" s="269" customFormat="1" ht="51" customHeight="1">
      <c r="A144" s="309" t="s">
        <v>1121</v>
      </c>
      <c r="B144" s="276" t="s">
        <v>1122</v>
      </c>
      <c r="C144" s="271" t="s">
        <v>777</v>
      </c>
      <c r="D144" s="271" t="s">
        <v>28</v>
      </c>
      <c r="E144" s="288" t="s">
        <v>723</v>
      </c>
      <c r="F144" s="285">
        <v>7000</v>
      </c>
      <c r="G144" s="285"/>
      <c r="H144" s="285"/>
      <c r="I144" s="286"/>
      <c r="J144" s="285"/>
      <c r="K144" s="285"/>
      <c r="L144" s="286"/>
      <c r="M144" s="263">
        <f t="shared" si="7"/>
        <v>7000</v>
      </c>
      <c r="N144" s="404"/>
      <c r="O144" s="285"/>
      <c r="P144" s="285"/>
      <c r="Q144" s="286"/>
      <c r="R144" s="285"/>
      <c r="S144" s="285"/>
      <c r="T144" s="286"/>
      <c r="U144" s="263">
        <f t="shared" si="8"/>
        <v>0</v>
      </c>
      <c r="V144" s="285"/>
      <c r="W144" s="286">
        <f t="shared" si="9"/>
        <v>7000</v>
      </c>
      <c r="X144" s="276" t="s">
        <v>1123</v>
      </c>
      <c r="Y144" s="266" t="s">
        <v>195</v>
      </c>
      <c r="Z144" s="267" t="s">
        <v>725</v>
      </c>
      <c r="AA144" s="132" t="s">
        <v>1870</v>
      </c>
      <c r="AB144" s="132" t="s">
        <v>2000</v>
      </c>
    </row>
    <row r="145" spans="1:28" s="269" customFormat="1" ht="76.5">
      <c r="A145" s="309" t="s">
        <v>1124</v>
      </c>
      <c r="B145" s="276" t="s">
        <v>1125</v>
      </c>
      <c r="C145" s="271" t="s">
        <v>805</v>
      </c>
      <c r="D145" s="271" t="s">
        <v>28</v>
      </c>
      <c r="E145" s="288" t="s">
        <v>723</v>
      </c>
      <c r="F145" s="285">
        <v>9403</v>
      </c>
      <c r="G145" s="285"/>
      <c r="H145" s="285"/>
      <c r="I145" s="286"/>
      <c r="J145" s="285"/>
      <c r="K145" s="285"/>
      <c r="L145" s="286"/>
      <c r="M145" s="263">
        <f t="shared" si="7"/>
        <v>9403</v>
      </c>
      <c r="N145" s="404"/>
      <c r="O145" s="285"/>
      <c r="P145" s="285"/>
      <c r="Q145" s="286"/>
      <c r="R145" s="285"/>
      <c r="S145" s="285"/>
      <c r="T145" s="286"/>
      <c r="U145" s="263">
        <f t="shared" si="8"/>
        <v>0</v>
      </c>
      <c r="V145" s="285"/>
      <c r="W145" s="286">
        <f t="shared" si="9"/>
        <v>9403</v>
      </c>
      <c r="X145" s="276" t="s">
        <v>1126</v>
      </c>
      <c r="Y145" s="266" t="s">
        <v>195</v>
      </c>
      <c r="Z145" s="267" t="s">
        <v>725</v>
      </c>
      <c r="AA145" s="132" t="s">
        <v>1870</v>
      </c>
      <c r="AB145" s="132" t="s">
        <v>2000</v>
      </c>
    </row>
    <row r="146" spans="1:28" s="269" customFormat="1" ht="51" customHeight="1">
      <c r="A146" s="309" t="s">
        <v>1127</v>
      </c>
      <c r="B146" s="333" t="s">
        <v>1128</v>
      </c>
      <c r="C146" s="271" t="s">
        <v>777</v>
      </c>
      <c r="D146" s="271" t="s">
        <v>28</v>
      </c>
      <c r="E146" s="288" t="s">
        <v>737</v>
      </c>
      <c r="F146" s="285">
        <v>9827</v>
      </c>
      <c r="G146" s="285"/>
      <c r="H146" s="285"/>
      <c r="I146" s="286"/>
      <c r="J146" s="285"/>
      <c r="K146" s="285"/>
      <c r="L146" s="286"/>
      <c r="M146" s="263">
        <f t="shared" si="7"/>
        <v>9827</v>
      </c>
      <c r="N146" s="404"/>
      <c r="O146" s="285"/>
      <c r="P146" s="285"/>
      <c r="Q146" s="286"/>
      <c r="R146" s="285"/>
      <c r="S146" s="285"/>
      <c r="T146" s="286"/>
      <c r="U146" s="263">
        <f t="shared" si="8"/>
        <v>0</v>
      </c>
      <c r="V146" s="285"/>
      <c r="W146" s="286">
        <f t="shared" si="9"/>
        <v>9827</v>
      </c>
      <c r="X146" s="333" t="s">
        <v>1128</v>
      </c>
      <c r="Y146" s="266" t="s">
        <v>195</v>
      </c>
      <c r="Z146" s="267" t="s">
        <v>738</v>
      </c>
      <c r="AA146" s="132" t="s">
        <v>1870</v>
      </c>
      <c r="AB146" s="132" t="s">
        <v>2001</v>
      </c>
    </row>
    <row r="147" spans="1:28" s="269" customFormat="1" ht="51" customHeight="1">
      <c r="A147" s="309" t="s">
        <v>1129</v>
      </c>
      <c r="B147" s="276" t="s">
        <v>1130</v>
      </c>
      <c r="C147" s="271" t="s">
        <v>788</v>
      </c>
      <c r="D147" s="271" t="s">
        <v>28</v>
      </c>
      <c r="E147" s="288" t="s">
        <v>890</v>
      </c>
      <c r="F147" s="285">
        <v>7000</v>
      </c>
      <c r="G147" s="285"/>
      <c r="H147" s="285"/>
      <c r="I147" s="286"/>
      <c r="J147" s="285"/>
      <c r="K147" s="285"/>
      <c r="L147" s="286"/>
      <c r="M147" s="263">
        <f t="shared" si="7"/>
        <v>7000</v>
      </c>
      <c r="N147" s="404"/>
      <c r="O147" s="285"/>
      <c r="P147" s="285"/>
      <c r="Q147" s="286"/>
      <c r="R147" s="285"/>
      <c r="S147" s="285"/>
      <c r="T147" s="286"/>
      <c r="U147" s="263">
        <f t="shared" si="8"/>
        <v>0</v>
      </c>
      <c r="V147" s="285"/>
      <c r="W147" s="286">
        <f t="shared" si="9"/>
        <v>7000</v>
      </c>
      <c r="X147" s="282" t="s">
        <v>1131</v>
      </c>
      <c r="Y147" s="266" t="s">
        <v>195</v>
      </c>
      <c r="Z147" s="267" t="s">
        <v>892</v>
      </c>
      <c r="AA147" s="125" t="s">
        <v>1870</v>
      </c>
      <c r="AB147" s="125" t="s">
        <v>2002</v>
      </c>
    </row>
    <row r="148" spans="1:28" s="269" customFormat="1" ht="51" customHeight="1">
      <c r="A148" s="309" t="s">
        <v>1132</v>
      </c>
      <c r="B148" s="334" t="s">
        <v>1133</v>
      </c>
      <c r="C148" s="271" t="s">
        <v>777</v>
      </c>
      <c r="D148" s="271" t="s">
        <v>28</v>
      </c>
      <c r="E148" s="288" t="s">
        <v>890</v>
      </c>
      <c r="F148" s="285">
        <v>6542</v>
      </c>
      <c r="G148" s="285"/>
      <c r="H148" s="285"/>
      <c r="I148" s="286"/>
      <c r="J148" s="285"/>
      <c r="K148" s="285"/>
      <c r="L148" s="286"/>
      <c r="M148" s="263">
        <f t="shared" si="7"/>
        <v>6542</v>
      </c>
      <c r="N148" s="404"/>
      <c r="O148" s="285"/>
      <c r="P148" s="285"/>
      <c r="Q148" s="286"/>
      <c r="R148" s="285"/>
      <c r="S148" s="285"/>
      <c r="T148" s="286"/>
      <c r="U148" s="263">
        <f t="shared" si="8"/>
        <v>0</v>
      </c>
      <c r="V148" s="285"/>
      <c r="W148" s="286">
        <f t="shared" si="9"/>
        <v>6542</v>
      </c>
      <c r="X148" s="282" t="s">
        <v>1134</v>
      </c>
      <c r="Y148" s="266" t="s">
        <v>195</v>
      </c>
      <c r="Z148" s="267" t="s">
        <v>892</v>
      </c>
      <c r="AA148" s="125" t="s">
        <v>1860</v>
      </c>
      <c r="AB148" s="125" t="s">
        <v>2003</v>
      </c>
    </row>
    <row r="149" spans="1:28" s="269" customFormat="1" ht="76.5">
      <c r="A149" s="309" t="s">
        <v>1135</v>
      </c>
      <c r="B149" s="276" t="s">
        <v>1136</v>
      </c>
      <c r="C149" s="271" t="s">
        <v>805</v>
      </c>
      <c r="D149" s="271" t="s">
        <v>28</v>
      </c>
      <c r="E149" s="288" t="s">
        <v>760</v>
      </c>
      <c r="F149" s="285">
        <v>1557</v>
      </c>
      <c r="G149" s="285"/>
      <c r="H149" s="285"/>
      <c r="I149" s="286"/>
      <c r="J149" s="285"/>
      <c r="K149" s="285"/>
      <c r="L149" s="286"/>
      <c r="M149" s="263">
        <f t="shared" si="7"/>
        <v>1557</v>
      </c>
      <c r="N149" s="404"/>
      <c r="O149" s="285"/>
      <c r="P149" s="285"/>
      <c r="Q149" s="286"/>
      <c r="R149" s="285"/>
      <c r="S149" s="285"/>
      <c r="T149" s="286"/>
      <c r="U149" s="263">
        <f t="shared" si="8"/>
        <v>0</v>
      </c>
      <c r="V149" s="285"/>
      <c r="W149" s="286">
        <f t="shared" si="9"/>
        <v>1557</v>
      </c>
      <c r="X149" s="276" t="s">
        <v>1137</v>
      </c>
      <c r="Y149" s="266" t="s">
        <v>195</v>
      </c>
      <c r="Z149" s="267" t="s">
        <v>762</v>
      </c>
      <c r="AA149" s="132" t="s">
        <v>1860</v>
      </c>
      <c r="AB149" s="132" t="s">
        <v>2004</v>
      </c>
    </row>
    <row r="150" spans="1:28" s="269" customFormat="1" ht="51" customHeight="1">
      <c r="A150" s="309" t="s">
        <v>1138</v>
      </c>
      <c r="B150" s="276" t="s">
        <v>1139</v>
      </c>
      <c r="C150" s="271" t="s">
        <v>759</v>
      </c>
      <c r="D150" s="271" t="s">
        <v>28</v>
      </c>
      <c r="E150" s="288" t="s">
        <v>760</v>
      </c>
      <c r="F150" s="285">
        <v>3540</v>
      </c>
      <c r="G150" s="285"/>
      <c r="H150" s="285"/>
      <c r="I150" s="286"/>
      <c r="J150" s="285"/>
      <c r="K150" s="285"/>
      <c r="L150" s="286"/>
      <c r="M150" s="263">
        <f t="shared" si="7"/>
        <v>3540</v>
      </c>
      <c r="N150" s="404"/>
      <c r="O150" s="285"/>
      <c r="P150" s="285"/>
      <c r="Q150" s="286"/>
      <c r="R150" s="285"/>
      <c r="S150" s="285"/>
      <c r="T150" s="286"/>
      <c r="U150" s="263">
        <f t="shared" si="8"/>
        <v>0</v>
      </c>
      <c r="V150" s="285"/>
      <c r="W150" s="286">
        <f t="shared" si="9"/>
        <v>3540</v>
      </c>
      <c r="X150" s="276" t="s">
        <v>1140</v>
      </c>
      <c r="Y150" s="266" t="s">
        <v>195</v>
      </c>
      <c r="Z150" s="267" t="s">
        <v>762</v>
      </c>
      <c r="AA150" s="132" t="s">
        <v>1870</v>
      </c>
      <c r="AB150" s="132" t="s">
        <v>2005</v>
      </c>
    </row>
    <row r="151" spans="1:28" s="269" customFormat="1" ht="76.5">
      <c r="A151" s="309" t="s">
        <v>1141</v>
      </c>
      <c r="B151" s="276" t="s">
        <v>1142</v>
      </c>
      <c r="C151" s="271" t="s">
        <v>777</v>
      </c>
      <c r="D151" s="271" t="s">
        <v>28</v>
      </c>
      <c r="E151" s="294" t="s">
        <v>728</v>
      </c>
      <c r="F151" s="285">
        <v>7000</v>
      </c>
      <c r="G151" s="285"/>
      <c r="H151" s="285"/>
      <c r="I151" s="286"/>
      <c r="J151" s="285"/>
      <c r="K151" s="285"/>
      <c r="L151" s="286"/>
      <c r="M151" s="263">
        <f t="shared" si="7"/>
        <v>7000</v>
      </c>
      <c r="N151" s="404"/>
      <c r="O151" s="285"/>
      <c r="P151" s="285"/>
      <c r="Q151" s="286"/>
      <c r="R151" s="285"/>
      <c r="S151" s="285"/>
      <c r="T151" s="286"/>
      <c r="U151" s="263">
        <f t="shared" si="8"/>
        <v>0</v>
      </c>
      <c r="V151" s="285"/>
      <c r="W151" s="286">
        <f t="shared" si="9"/>
        <v>7000</v>
      </c>
      <c r="X151" s="276" t="s">
        <v>1143</v>
      </c>
      <c r="Y151" s="266" t="s">
        <v>195</v>
      </c>
      <c r="Z151" s="267" t="s">
        <v>730</v>
      </c>
      <c r="AA151" s="132" t="s">
        <v>1870</v>
      </c>
      <c r="AB151" s="132" t="s">
        <v>2006</v>
      </c>
    </row>
    <row r="152" spans="1:28" s="269" customFormat="1" ht="51" customHeight="1">
      <c r="A152" s="309" t="s">
        <v>1144</v>
      </c>
      <c r="B152" s="276" t="s">
        <v>1145</v>
      </c>
      <c r="C152" s="271" t="s">
        <v>802</v>
      </c>
      <c r="D152" s="271" t="s">
        <v>28</v>
      </c>
      <c r="E152" s="288" t="s">
        <v>1043</v>
      </c>
      <c r="F152" s="285">
        <v>19500</v>
      </c>
      <c r="G152" s="285"/>
      <c r="H152" s="285"/>
      <c r="I152" s="286"/>
      <c r="J152" s="285"/>
      <c r="K152" s="285"/>
      <c r="L152" s="286"/>
      <c r="M152" s="263">
        <f t="shared" si="7"/>
        <v>19500</v>
      </c>
      <c r="N152" s="404"/>
      <c r="O152" s="285"/>
      <c r="P152" s="285"/>
      <c r="Q152" s="286"/>
      <c r="R152" s="285"/>
      <c r="S152" s="285"/>
      <c r="T152" s="286"/>
      <c r="U152" s="263">
        <f t="shared" si="8"/>
        <v>0</v>
      </c>
      <c r="V152" s="285"/>
      <c r="W152" s="286">
        <f t="shared" si="9"/>
        <v>19500</v>
      </c>
      <c r="X152" s="276" t="s">
        <v>1146</v>
      </c>
      <c r="Y152" s="266" t="s">
        <v>195</v>
      </c>
      <c r="Z152" s="267" t="s">
        <v>1045</v>
      </c>
      <c r="AA152" s="132" t="s">
        <v>175</v>
      </c>
      <c r="AB152" s="132" t="s">
        <v>2007</v>
      </c>
    </row>
    <row r="153" spans="1:28" s="269" customFormat="1" ht="51" customHeight="1">
      <c r="A153" s="309" t="s">
        <v>1147</v>
      </c>
      <c r="B153" s="276" t="s">
        <v>1148</v>
      </c>
      <c r="C153" s="271" t="s">
        <v>777</v>
      </c>
      <c r="D153" s="271" t="s">
        <v>28</v>
      </c>
      <c r="E153" s="288" t="s">
        <v>1043</v>
      </c>
      <c r="F153" s="285">
        <v>3000</v>
      </c>
      <c r="G153" s="285"/>
      <c r="H153" s="285"/>
      <c r="I153" s="286"/>
      <c r="J153" s="285"/>
      <c r="K153" s="285"/>
      <c r="L153" s="286"/>
      <c r="M153" s="263">
        <f t="shared" ref="M153:M216" si="10">F153+H153+J153+K153</f>
        <v>3000</v>
      </c>
      <c r="N153" s="404"/>
      <c r="O153" s="285"/>
      <c r="P153" s="285"/>
      <c r="Q153" s="286"/>
      <c r="R153" s="285"/>
      <c r="S153" s="285"/>
      <c r="T153" s="286"/>
      <c r="U153" s="263">
        <f t="shared" ref="U153:U216" si="11">N153+P153+R153+S153</f>
        <v>0</v>
      </c>
      <c r="V153" s="285"/>
      <c r="W153" s="286">
        <f t="shared" ref="W153:W216" si="12">V153+U153+M153</f>
        <v>3000</v>
      </c>
      <c r="X153" s="276" t="s">
        <v>1149</v>
      </c>
      <c r="Y153" s="266" t="s">
        <v>195</v>
      </c>
      <c r="Z153" s="267" t="s">
        <v>1045</v>
      </c>
      <c r="AA153" s="132" t="s">
        <v>1870</v>
      </c>
      <c r="AB153" s="445" t="s">
        <v>1149</v>
      </c>
    </row>
    <row r="154" spans="1:28" s="269" customFormat="1" ht="51" customHeight="1">
      <c r="A154" s="309" t="s">
        <v>1150</v>
      </c>
      <c r="B154" s="276" t="s">
        <v>1151</v>
      </c>
      <c r="C154" s="271" t="s">
        <v>777</v>
      </c>
      <c r="D154" s="271" t="s">
        <v>28</v>
      </c>
      <c r="E154" s="288" t="s">
        <v>1043</v>
      </c>
      <c r="F154" s="285">
        <v>1000</v>
      </c>
      <c r="G154" s="285"/>
      <c r="H154" s="285"/>
      <c r="I154" s="286"/>
      <c r="J154" s="285"/>
      <c r="K154" s="285"/>
      <c r="L154" s="286"/>
      <c r="M154" s="263">
        <f t="shared" si="10"/>
        <v>1000</v>
      </c>
      <c r="N154" s="404"/>
      <c r="O154" s="285"/>
      <c r="P154" s="285"/>
      <c r="Q154" s="286"/>
      <c r="R154" s="285"/>
      <c r="S154" s="285"/>
      <c r="T154" s="286"/>
      <c r="U154" s="263">
        <f t="shared" si="11"/>
        <v>0</v>
      </c>
      <c r="V154" s="285"/>
      <c r="W154" s="286">
        <f t="shared" si="12"/>
        <v>1000</v>
      </c>
      <c r="X154" s="276" t="s">
        <v>1152</v>
      </c>
      <c r="Y154" s="266" t="s">
        <v>195</v>
      </c>
      <c r="Z154" s="267" t="s">
        <v>1045</v>
      </c>
      <c r="AA154" s="132" t="s">
        <v>1870</v>
      </c>
      <c r="AB154" s="445" t="s">
        <v>1152</v>
      </c>
    </row>
    <row r="155" spans="1:28" s="269" customFormat="1" ht="51" customHeight="1">
      <c r="A155" s="309" t="s">
        <v>1153</v>
      </c>
      <c r="B155" s="276" t="s">
        <v>1154</v>
      </c>
      <c r="C155" s="271" t="s">
        <v>777</v>
      </c>
      <c r="D155" s="271" t="s">
        <v>28</v>
      </c>
      <c r="E155" s="288" t="s">
        <v>878</v>
      </c>
      <c r="F155" s="285">
        <v>11500</v>
      </c>
      <c r="G155" s="285"/>
      <c r="H155" s="285"/>
      <c r="I155" s="286"/>
      <c r="J155" s="285"/>
      <c r="K155" s="285"/>
      <c r="L155" s="286"/>
      <c r="M155" s="263">
        <f t="shared" si="10"/>
        <v>11500</v>
      </c>
      <c r="N155" s="404"/>
      <c r="O155" s="285"/>
      <c r="P155" s="285"/>
      <c r="Q155" s="286"/>
      <c r="R155" s="285"/>
      <c r="S155" s="285"/>
      <c r="T155" s="286"/>
      <c r="U155" s="263">
        <f t="shared" si="11"/>
        <v>0</v>
      </c>
      <c r="V155" s="285"/>
      <c r="W155" s="286">
        <f t="shared" si="12"/>
        <v>11500</v>
      </c>
      <c r="X155" s="276" t="s">
        <v>1155</v>
      </c>
      <c r="Y155" s="266" t="s">
        <v>195</v>
      </c>
      <c r="Z155" s="267" t="s">
        <v>879</v>
      </c>
      <c r="AA155" s="132" t="s">
        <v>1870</v>
      </c>
      <c r="AB155" s="446" t="s">
        <v>1155</v>
      </c>
    </row>
    <row r="156" spans="1:28" s="269" customFormat="1" ht="51" customHeight="1">
      <c r="A156" s="309" t="s">
        <v>1156</v>
      </c>
      <c r="B156" s="334" t="s">
        <v>1157</v>
      </c>
      <c r="C156" s="271" t="s">
        <v>777</v>
      </c>
      <c r="D156" s="271" t="s">
        <v>28</v>
      </c>
      <c r="E156" s="335" t="s">
        <v>772</v>
      </c>
      <c r="F156" s="285">
        <v>2004</v>
      </c>
      <c r="G156" s="285"/>
      <c r="H156" s="285"/>
      <c r="I156" s="286"/>
      <c r="J156" s="285"/>
      <c r="K156" s="285"/>
      <c r="L156" s="286"/>
      <c r="M156" s="263">
        <f t="shared" si="10"/>
        <v>2004</v>
      </c>
      <c r="N156" s="404"/>
      <c r="O156" s="285"/>
      <c r="P156" s="285"/>
      <c r="Q156" s="286"/>
      <c r="R156" s="285"/>
      <c r="S156" s="285"/>
      <c r="T156" s="286"/>
      <c r="U156" s="263">
        <f t="shared" si="11"/>
        <v>0</v>
      </c>
      <c r="V156" s="285"/>
      <c r="W156" s="286">
        <f t="shared" si="12"/>
        <v>2004</v>
      </c>
      <c r="X156" s="334" t="s">
        <v>1158</v>
      </c>
      <c r="Y156" s="266" t="s">
        <v>195</v>
      </c>
      <c r="Z156" s="267" t="s">
        <v>774</v>
      </c>
      <c r="AA156" s="132" t="s">
        <v>175</v>
      </c>
      <c r="AB156" s="132" t="s">
        <v>2008</v>
      </c>
    </row>
    <row r="157" spans="1:28" s="269" customFormat="1" ht="51" customHeight="1">
      <c r="A157" s="309" t="s">
        <v>1159</v>
      </c>
      <c r="B157" s="334" t="s">
        <v>1160</v>
      </c>
      <c r="C157" s="271" t="s">
        <v>788</v>
      </c>
      <c r="D157" s="271" t="s">
        <v>28</v>
      </c>
      <c r="E157" s="335" t="s">
        <v>772</v>
      </c>
      <c r="F157" s="285">
        <v>3569</v>
      </c>
      <c r="G157" s="285"/>
      <c r="H157" s="285"/>
      <c r="I157" s="286"/>
      <c r="J157" s="285"/>
      <c r="K157" s="285"/>
      <c r="L157" s="286"/>
      <c r="M157" s="263">
        <f t="shared" si="10"/>
        <v>3569</v>
      </c>
      <c r="N157" s="404"/>
      <c r="O157" s="285"/>
      <c r="P157" s="285"/>
      <c r="Q157" s="286"/>
      <c r="R157" s="285"/>
      <c r="S157" s="285"/>
      <c r="T157" s="286"/>
      <c r="U157" s="263">
        <f t="shared" si="11"/>
        <v>0</v>
      </c>
      <c r="V157" s="285"/>
      <c r="W157" s="286">
        <f t="shared" si="12"/>
        <v>3569</v>
      </c>
      <c r="X157" s="334" t="s">
        <v>1161</v>
      </c>
      <c r="Y157" s="266" t="s">
        <v>195</v>
      </c>
      <c r="Z157" s="267" t="s">
        <v>774</v>
      </c>
      <c r="AA157" s="132" t="s">
        <v>1870</v>
      </c>
      <c r="AB157" s="447" t="s">
        <v>1161</v>
      </c>
    </row>
    <row r="158" spans="1:28" s="269" customFormat="1" ht="51" customHeight="1">
      <c r="A158" s="309" t="s">
        <v>1162</v>
      </c>
      <c r="B158" s="334" t="s">
        <v>1163</v>
      </c>
      <c r="C158" s="271" t="s">
        <v>788</v>
      </c>
      <c r="D158" s="271" t="s">
        <v>28</v>
      </c>
      <c r="E158" s="335" t="s">
        <v>772</v>
      </c>
      <c r="F158" s="285">
        <v>2019</v>
      </c>
      <c r="G158" s="285"/>
      <c r="H158" s="285"/>
      <c r="I158" s="286"/>
      <c r="J158" s="285"/>
      <c r="K158" s="285"/>
      <c r="L158" s="286"/>
      <c r="M158" s="263">
        <f t="shared" si="10"/>
        <v>2019</v>
      </c>
      <c r="N158" s="404"/>
      <c r="O158" s="285"/>
      <c r="P158" s="285"/>
      <c r="Q158" s="286"/>
      <c r="R158" s="285"/>
      <c r="S158" s="285"/>
      <c r="T158" s="286"/>
      <c r="U158" s="263">
        <f t="shared" si="11"/>
        <v>0</v>
      </c>
      <c r="V158" s="285"/>
      <c r="W158" s="286">
        <f t="shared" si="12"/>
        <v>2019</v>
      </c>
      <c r="X158" s="334" t="s">
        <v>1164</v>
      </c>
      <c r="Y158" s="266" t="s">
        <v>195</v>
      </c>
      <c r="Z158" s="267" t="s">
        <v>774</v>
      </c>
      <c r="AA158" s="132" t="s">
        <v>1860</v>
      </c>
      <c r="AB158" s="132" t="s">
        <v>2009</v>
      </c>
    </row>
    <row r="159" spans="1:28" s="269" customFormat="1" ht="51" customHeight="1">
      <c r="A159" s="309" t="s">
        <v>1165</v>
      </c>
      <c r="B159" s="334" t="s">
        <v>1166</v>
      </c>
      <c r="C159" s="271" t="s">
        <v>777</v>
      </c>
      <c r="D159" s="271" t="s">
        <v>28</v>
      </c>
      <c r="E159" s="335" t="s">
        <v>772</v>
      </c>
      <c r="F159" s="285">
        <v>2408</v>
      </c>
      <c r="G159" s="285"/>
      <c r="H159" s="285"/>
      <c r="I159" s="286"/>
      <c r="J159" s="285"/>
      <c r="K159" s="285"/>
      <c r="L159" s="286"/>
      <c r="M159" s="263">
        <f t="shared" si="10"/>
        <v>2408</v>
      </c>
      <c r="N159" s="404"/>
      <c r="O159" s="285"/>
      <c r="P159" s="285"/>
      <c r="Q159" s="286"/>
      <c r="R159" s="285"/>
      <c r="S159" s="285"/>
      <c r="T159" s="286"/>
      <c r="U159" s="263">
        <f t="shared" si="11"/>
        <v>0</v>
      </c>
      <c r="V159" s="285"/>
      <c r="W159" s="286">
        <f t="shared" si="12"/>
        <v>2408</v>
      </c>
      <c r="X159" s="334" t="s">
        <v>1166</v>
      </c>
      <c r="Y159" s="266" t="s">
        <v>195</v>
      </c>
      <c r="Z159" s="267" t="s">
        <v>774</v>
      </c>
      <c r="AA159" s="132" t="s">
        <v>1870</v>
      </c>
      <c r="AB159" s="132" t="s">
        <v>2010</v>
      </c>
    </row>
    <row r="160" spans="1:28" s="269" customFormat="1" ht="51" customHeight="1">
      <c r="A160" s="309" t="s">
        <v>1167</v>
      </c>
      <c r="B160" s="276" t="s">
        <v>1168</v>
      </c>
      <c r="C160" s="271" t="s">
        <v>759</v>
      </c>
      <c r="D160" s="271" t="s">
        <v>28</v>
      </c>
      <c r="E160" s="335" t="s">
        <v>772</v>
      </c>
      <c r="F160" s="285">
        <v>22925</v>
      </c>
      <c r="G160" s="285"/>
      <c r="H160" s="285"/>
      <c r="I160" s="286"/>
      <c r="J160" s="285"/>
      <c r="K160" s="285"/>
      <c r="L160" s="286"/>
      <c r="M160" s="263">
        <f t="shared" si="10"/>
        <v>22925</v>
      </c>
      <c r="N160" s="404"/>
      <c r="O160" s="285"/>
      <c r="P160" s="285"/>
      <c r="Q160" s="286"/>
      <c r="R160" s="285"/>
      <c r="S160" s="285"/>
      <c r="T160" s="286"/>
      <c r="U160" s="263">
        <f t="shared" si="11"/>
        <v>0</v>
      </c>
      <c r="V160" s="285"/>
      <c r="W160" s="286">
        <f t="shared" si="12"/>
        <v>22925</v>
      </c>
      <c r="X160" s="276" t="s">
        <v>1169</v>
      </c>
      <c r="Y160" s="266" t="s">
        <v>195</v>
      </c>
      <c r="Z160" s="267" t="s">
        <v>774</v>
      </c>
      <c r="AA160" s="125" t="s">
        <v>1870</v>
      </c>
      <c r="AB160" s="447" t="s">
        <v>1169</v>
      </c>
    </row>
    <row r="161" spans="1:28" s="269" customFormat="1" ht="51" customHeight="1">
      <c r="A161" s="309" t="s">
        <v>1170</v>
      </c>
      <c r="B161" s="276" t="s">
        <v>1171</v>
      </c>
      <c r="C161" s="271" t="s">
        <v>805</v>
      </c>
      <c r="D161" s="271" t="s">
        <v>28</v>
      </c>
      <c r="E161" s="288" t="s">
        <v>865</v>
      </c>
      <c r="F161" s="285">
        <v>7397</v>
      </c>
      <c r="G161" s="285"/>
      <c r="H161" s="285"/>
      <c r="I161" s="286"/>
      <c r="J161" s="285"/>
      <c r="K161" s="285"/>
      <c r="L161" s="286"/>
      <c r="M161" s="263">
        <f t="shared" si="10"/>
        <v>7397</v>
      </c>
      <c r="N161" s="404"/>
      <c r="O161" s="285"/>
      <c r="P161" s="285"/>
      <c r="Q161" s="286"/>
      <c r="R161" s="285"/>
      <c r="S161" s="285"/>
      <c r="T161" s="286"/>
      <c r="U161" s="263">
        <f t="shared" si="11"/>
        <v>0</v>
      </c>
      <c r="V161" s="285"/>
      <c r="W161" s="286">
        <f t="shared" si="12"/>
        <v>7397</v>
      </c>
      <c r="X161" s="276" t="s">
        <v>1172</v>
      </c>
      <c r="Y161" s="266" t="s">
        <v>195</v>
      </c>
      <c r="Z161" s="267" t="s">
        <v>867</v>
      </c>
      <c r="AA161" s="125" t="s">
        <v>1870</v>
      </c>
      <c r="AB161" s="445" t="s">
        <v>2011</v>
      </c>
    </row>
    <row r="162" spans="1:28" s="269" customFormat="1" ht="51" customHeight="1">
      <c r="A162" s="309" t="s">
        <v>1173</v>
      </c>
      <c r="B162" s="276" t="s">
        <v>1065</v>
      </c>
      <c r="C162" s="271" t="s">
        <v>777</v>
      </c>
      <c r="D162" s="271" t="s">
        <v>28</v>
      </c>
      <c r="E162" s="288" t="s">
        <v>865</v>
      </c>
      <c r="F162" s="285">
        <v>2603</v>
      </c>
      <c r="G162" s="285"/>
      <c r="H162" s="285"/>
      <c r="I162" s="286"/>
      <c r="J162" s="285"/>
      <c r="K162" s="285"/>
      <c r="L162" s="286"/>
      <c r="M162" s="263">
        <f t="shared" si="10"/>
        <v>2603</v>
      </c>
      <c r="N162" s="404"/>
      <c r="O162" s="285"/>
      <c r="P162" s="285"/>
      <c r="Q162" s="286"/>
      <c r="R162" s="285"/>
      <c r="S162" s="285"/>
      <c r="T162" s="286"/>
      <c r="U162" s="263">
        <f t="shared" si="11"/>
        <v>0</v>
      </c>
      <c r="V162" s="285"/>
      <c r="W162" s="286">
        <f t="shared" si="12"/>
        <v>2603</v>
      </c>
      <c r="X162" s="276" t="s">
        <v>1174</v>
      </c>
      <c r="Y162" s="266" t="s">
        <v>195</v>
      </c>
      <c r="Z162" s="267" t="s">
        <v>867</v>
      </c>
      <c r="AA162" s="125" t="s">
        <v>175</v>
      </c>
      <c r="AB162" s="125" t="s">
        <v>2012</v>
      </c>
    </row>
    <row r="163" spans="1:28" s="269" customFormat="1" ht="51" customHeight="1">
      <c r="A163" s="309" t="s">
        <v>1175</v>
      </c>
      <c r="B163" s="276" t="s">
        <v>1176</v>
      </c>
      <c r="C163" s="271" t="s">
        <v>777</v>
      </c>
      <c r="D163" s="271" t="s">
        <v>28</v>
      </c>
      <c r="E163" s="288" t="s">
        <v>870</v>
      </c>
      <c r="F163" s="285">
        <v>3600</v>
      </c>
      <c r="G163" s="285"/>
      <c r="H163" s="285"/>
      <c r="I163" s="286"/>
      <c r="J163" s="285"/>
      <c r="K163" s="285"/>
      <c r="L163" s="286"/>
      <c r="M163" s="263">
        <f t="shared" si="10"/>
        <v>3600</v>
      </c>
      <c r="N163" s="404"/>
      <c r="O163" s="285"/>
      <c r="P163" s="285"/>
      <c r="Q163" s="286"/>
      <c r="R163" s="285"/>
      <c r="S163" s="285"/>
      <c r="T163" s="286"/>
      <c r="U163" s="263">
        <f t="shared" si="11"/>
        <v>0</v>
      </c>
      <c r="V163" s="285"/>
      <c r="W163" s="286">
        <f t="shared" si="12"/>
        <v>3600</v>
      </c>
      <c r="X163" s="276" t="s">
        <v>1177</v>
      </c>
      <c r="Y163" s="266" t="s">
        <v>195</v>
      </c>
      <c r="Z163" s="267" t="s">
        <v>872</v>
      </c>
      <c r="AA163" s="125" t="s">
        <v>1870</v>
      </c>
      <c r="AB163" s="125" t="s">
        <v>2013</v>
      </c>
    </row>
    <row r="164" spans="1:28" s="269" customFormat="1" ht="63.75">
      <c r="A164" s="309" t="s">
        <v>1178</v>
      </c>
      <c r="B164" s="276" t="s">
        <v>1179</v>
      </c>
      <c r="C164" s="271" t="s">
        <v>802</v>
      </c>
      <c r="D164" s="271" t="s">
        <v>28</v>
      </c>
      <c r="E164" s="332" t="s">
        <v>855</v>
      </c>
      <c r="F164" s="285">
        <v>17466</v>
      </c>
      <c r="G164" s="285"/>
      <c r="H164" s="285"/>
      <c r="I164" s="286"/>
      <c r="J164" s="285"/>
      <c r="K164" s="285"/>
      <c r="L164" s="286"/>
      <c r="M164" s="263">
        <f t="shared" si="10"/>
        <v>17466</v>
      </c>
      <c r="N164" s="404"/>
      <c r="O164" s="285"/>
      <c r="P164" s="285"/>
      <c r="Q164" s="286"/>
      <c r="R164" s="285"/>
      <c r="S164" s="285"/>
      <c r="T164" s="286"/>
      <c r="U164" s="263">
        <f t="shared" si="11"/>
        <v>0</v>
      </c>
      <c r="V164" s="285"/>
      <c r="W164" s="286">
        <f t="shared" si="12"/>
        <v>17466</v>
      </c>
      <c r="X164" s="276" t="s">
        <v>1180</v>
      </c>
      <c r="Y164" s="266" t="s">
        <v>195</v>
      </c>
      <c r="Z164" s="267" t="s">
        <v>857</v>
      </c>
      <c r="AA164" s="125" t="s">
        <v>1860</v>
      </c>
      <c r="AB164" s="125" t="s">
        <v>2014</v>
      </c>
    </row>
    <row r="165" spans="1:28" s="269" customFormat="1" ht="51" customHeight="1">
      <c r="A165" s="309" t="s">
        <v>1181</v>
      </c>
      <c r="B165" s="276" t="s">
        <v>1182</v>
      </c>
      <c r="C165" s="271" t="s">
        <v>777</v>
      </c>
      <c r="D165" s="271" t="s">
        <v>28</v>
      </c>
      <c r="E165" s="288" t="s">
        <v>1069</v>
      </c>
      <c r="F165" s="285">
        <v>2000</v>
      </c>
      <c r="G165" s="285"/>
      <c r="H165" s="285"/>
      <c r="I165" s="286"/>
      <c r="J165" s="285"/>
      <c r="K165" s="285"/>
      <c r="L165" s="286"/>
      <c r="M165" s="263">
        <f t="shared" si="10"/>
        <v>2000</v>
      </c>
      <c r="N165" s="404"/>
      <c r="O165" s="285"/>
      <c r="P165" s="285"/>
      <c r="Q165" s="286"/>
      <c r="R165" s="285"/>
      <c r="S165" s="285"/>
      <c r="T165" s="286"/>
      <c r="U165" s="263">
        <f t="shared" si="11"/>
        <v>0</v>
      </c>
      <c r="V165" s="285"/>
      <c r="W165" s="286">
        <f t="shared" si="12"/>
        <v>2000</v>
      </c>
      <c r="X165" s="276" t="s">
        <v>1183</v>
      </c>
      <c r="Y165" s="266" t="s">
        <v>195</v>
      </c>
      <c r="Z165" s="267" t="s">
        <v>1071</v>
      </c>
      <c r="AA165" s="125" t="s">
        <v>1870</v>
      </c>
      <c r="AB165" s="125" t="s">
        <v>2015</v>
      </c>
    </row>
    <row r="166" spans="1:28" s="269" customFormat="1" ht="76.5">
      <c r="A166" s="309" t="s">
        <v>1184</v>
      </c>
      <c r="B166" s="334" t="s">
        <v>1185</v>
      </c>
      <c r="C166" s="271" t="s">
        <v>805</v>
      </c>
      <c r="D166" s="271" t="s">
        <v>28</v>
      </c>
      <c r="E166" s="288" t="s">
        <v>793</v>
      </c>
      <c r="F166" s="285">
        <v>5916</v>
      </c>
      <c r="G166" s="285"/>
      <c r="H166" s="285"/>
      <c r="I166" s="286"/>
      <c r="J166" s="285"/>
      <c r="K166" s="285"/>
      <c r="L166" s="286"/>
      <c r="M166" s="263">
        <f t="shared" si="10"/>
        <v>5916</v>
      </c>
      <c r="N166" s="404"/>
      <c r="O166" s="285"/>
      <c r="P166" s="285"/>
      <c r="Q166" s="286"/>
      <c r="R166" s="285"/>
      <c r="S166" s="285"/>
      <c r="T166" s="286"/>
      <c r="U166" s="263">
        <f t="shared" si="11"/>
        <v>0</v>
      </c>
      <c r="V166" s="285"/>
      <c r="W166" s="286">
        <f t="shared" si="12"/>
        <v>5916</v>
      </c>
      <c r="X166" s="276" t="s">
        <v>1186</v>
      </c>
      <c r="Y166" s="266" t="s">
        <v>195</v>
      </c>
      <c r="Z166" s="267" t="s">
        <v>794</v>
      </c>
      <c r="AA166" s="448" t="s">
        <v>1870</v>
      </c>
      <c r="AB166" s="125" t="s">
        <v>2016</v>
      </c>
    </row>
    <row r="167" spans="1:28" s="269" customFormat="1" ht="51" customHeight="1">
      <c r="A167" s="309" t="s">
        <v>1187</v>
      </c>
      <c r="B167" s="276" t="s">
        <v>1188</v>
      </c>
      <c r="C167" s="271" t="s">
        <v>777</v>
      </c>
      <c r="D167" s="271" t="s">
        <v>28</v>
      </c>
      <c r="E167" s="288" t="s">
        <v>793</v>
      </c>
      <c r="F167" s="285">
        <v>12067</v>
      </c>
      <c r="G167" s="285"/>
      <c r="H167" s="285"/>
      <c r="I167" s="286"/>
      <c r="J167" s="285"/>
      <c r="K167" s="285"/>
      <c r="L167" s="286"/>
      <c r="M167" s="263">
        <f t="shared" si="10"/>
        <v>12067</v>
      </c>
      <c r="N167" s="404"/>
      <c r="O167" s="285"/>
      <c r="P167" s="285"/>
      <c r="Q167" s="286"/>
      <c r="R167" s="285"/>
      <c r="S167" s="285"/>
      <c r="T167" s="286"/>
      <c r="U167" s="263">
        <f t="shared" si="11"/>
        <v>0</v>
      </c>
      <c r="V167" s="285"/>
      <c r="W167" s="286">
        <f t="shared" si="12"/>
        <v>12067</v>
      </c>
      <c r="X167" s="276" t="s">
        <v>1189</v>
      </c>
      <c r="Y167" s="266" t="s">
        <v>195</v>
      </c>
      <c r="Z167" s="267" t="s">
        <v>794</v>
      </c>
      <c r="AA167" s="125" t="s">
        <v>175</v>
      </c>
      <c r="AB167" s="125" t="s">
        <v>2017</v>
      </c>
    </row>
    <row r="168" spans="1:28" s="269" customFormat="1" ht="51" customHeight="1">
      <c r="A168" s="309" t="s">
        <v>1190</v>
      </c>
      <c r="B168" s="336" t="s">
        <v>1191</v>
      </c>
      <c r="C168" s="271" t="s">
        <v>759</v>
      </c>
      <c r="D168" s="271" t="s">
        <v>28</v>
      </c>
      <c r="E168" s="288" t="s">
        <v>895</v>
      </c>
      <c r="F168" s="285">
        <v>17150</v>
      </c>
      <c r="G168" s="285"/>
      <c r="H168" s="285"/>
      <c r="I168" s="286"/>
      <c r="J168" s="285"/>
      <c r="K168" s="285"/>
      <c r="L168" s="286"/>
      <c r="M168" s="263">
        <f t="shared" si="10"/>
        <v>17150</v>
      </c>
      <c r="N168" s="404"/>
      <c r="O168" s="285"/>
      <c r="P168" s="285"/>
      <c r="Q168" s="286"/>
      <c r="R168" s="285"/>
      <c r="S168" s="285"/>
      <c r="T168" s="286"/>
      <c r="U168" s="263">
        <f t="shared" si="11"/>
        <v>0</v>
      </c>
      <c r="V168" s="285"/>
      <c r="W168" s="286">
        <f t="shared" si="12"/>
        <v>17150</v>
      </c>
      <c r="X168" s="336" t="s">
        <v>1192</v>
      </c>
      <c r="Y168" s="266" t="s">
        <v>195</v>
      </c>
      <c r="Z168" s="267" t="s">
        <v>896</v>
      </c>
      <c r="AA168" s="132" t="s">
        <v>1860</v>
      </c>
      <c r="AB168" s="132" t="s">
        <v>2018</v>
      </c>
    </row>
    <row r="169" spans="1:28" s="269" customFormat="1" ht="76.5">
      <c r="A169" s="309" t="s">
        <v>1193</v>
      </c>
      <c r="B169" s="337" t="s">
        <v>1194</v>
      </c>
      <c r="C169" s="271" t="s">
        <v>805</v>
      </c>
      <c r="D169" s="271" t="s">
        <v>28</v>
      </c>
      <c r="E169" s="288" t="s">
        <v>895</v>
      </c>
      <c r="F169" s="285">
        <v>965</v>
      </c>
      <c r="G169" s="285"/>
      <c r="H169" s="285"/>
      <c r="I169" s="286"/>
      <c r="J169" s="285"/>
      <c r="K169" s="285"/>
      <c r="L169" s="286"/>
      <c r="M169" s="263">
        <f t="shared" si="10"/>
        <v>965</v>
      </c>
      <c r="N169" s="404"/>
      <c r="O169" s="285"/>
      <c r="P169" s="285"/>
      <c r="Q169" s="286"/>
      <c r="R169" s="285"/>
      <c r="S169" s="285"/>
      <c r="T169" s="286"/>
      <c r="U169" s="263">
        <f t="shared" si="11"/>
        <v>0</v>
      </c>
      <c r="V169" s="285"/>
      <c r="W169" s="286">
        <f t="shared" si="12"/>
        <v>965</v>
      </c>
      <c r="X169" s="337" t="s">
        <v>1195</v>
      </c>
      <c r="Y169" s="266" t="s">
        <v>195</v>
      </c>
      <c r="Z169" s="267" t="s">
        <v>896</v>
      </c>
      <c r="AA169" s="132" t="s">
        <v>1860</v>
      </c>
      <c r="AB169" s="132" t="s">
        <v>2019</v>
      </c>
    </row>
    <row r="170" spans="1:28" s="269" customFormat="1" ht="76.5">
      <c r="A170" s="309" t="s">
        <v>1196</v>
      </c>
      <c r="B170" s="276" t="s">
        <v>1197</v>
      </c>
      <c r="C170" s="271" t="s">
        <v>805</v>
      </c>
      <c r="D170" s="271" t="s">
        <v>28</v>
      </c>
      <c r="E170" s="288" t="s">
        <v>833</v>
      </c>
      <c r="F170" s="285">
        <v>2000</v>
      </c>
      <c r="G170" s="285"/>
      <c r="H170" s="285"/>
      <c r="I170" s="286"/>
      <c r="J170" s="285"/>
      <c r="K170" s="285"/>
      <c r="L170" s="286"/>
      <c r="M170" s="263">
        <f t="shared" si="10"/>
        <v>2000</v>
      </c>
      <c r="N170" s="404"/>
      <c r="O170" s="285"/>
      <c r="P170" s="285"/>
      <c r="Q170" s="286"/>
      <c r="R170" s="285"/>
      <c r="S170" s="285"/>
      <c r="T170" s="286"/>
      <c r="U170" s="263">
        <f t="shared" si="11"/>
        <v>0</v>
      </c>
      <c r="V170" s="285"/>
      <c r="W170" s="286">
        <f t="shared" si="12"/>
        <v>2000</v>
      </c>
      <c r="X170" s="276" t="s">
        <v>1198</v>
      </c>
      <c r="Y170" s="266" t="s">
        <v>195</v>
      </c>
      <c r="Z170" s="267" t="s">
        <v>834</v>
      </c>
      <c r="AA170" s="125" t="s">
        <v>1860</v>
      </c>
      <c r="AB170" s="125" t="s">
        <v>2020</v>
      </c>
    </row>
    <row r="171" spans="1:28" s="269" customFormat="1" ht="51" customHeight="1">
      <c r="A171" s="309" t="s">
        <v>1199</v>
      </c>
      <c r="B171" s="276" t="s">
        <v>1200</v>
      </c>
      <c r="C171" s="271" t="s">
        <v>777</v>
      </c>
      <c r="D171" s="271" t="s">
        <v>28</v>
      </c>
      <c r="E171" s="288" t="s">
        <v>733</v>
      </c>
      <c r="F171" s="285">
        <v>11963</v>
      </c>
      <c r="G171" s="285"/>
      <c r="H171" s="285"/>
      <c r="I171" s="286"/>
      <c r="J171" s="285"/>
      <c r="K171" s="285"/>
      <c r="L171" s="286"/>
      <c r="M171" s="263">
        <f t="shared" si="10"/>
        <v>11963</v>
      </c>
      <c r="N171" s="404"/>
      <c r="O171" s="285"/>
      <c r="P171" s="285"/>
      <c r="Q171" s="286"/>
      <c r="R171" s="285"/>
      <c r="S171" s="285"/>
      <c r="T171" s="286"/>
      <c r="U171" s="263">
        <f t="shared" si="11"/>
        <v>0</v>
      </c>
      <c r="V171" s="285"/>
      <c r="W171" s="286">
        <f t="shared" si="12"/>
        <v>11963</v>
      </c>
      <c r="X171" s="276" t="s">
        <v>1201</v>
      </c>
      <c r="Y171" s="266" t="s">
        <v>195</v>
      </c>
      <c r="Z171" s="267" t="s">
        <v>734</v>
      </c>
      <c r="AA171" s="125" t="s">
        <v>1897</v>
      </c>
      <c r="AB171" s="125" t="s">
        <v>2021</v>
      </c>
    </row>
    <row r="172" spans="1:28" s="269" customFormat="1" ht="51" customHeight="1">
      <c r="A172" s="309" t="s">
        <v>1202</v>
      </c>
      <c r="B172" s="276" t="s">
        <v>1203</v>
      </c>
      <c r="C172" s="271" t="s">
        <v>777</v>
      </c>
      <c r="D172" s="271" t="s">
        <v>28</v>
      </c>
      <c r="E172" s="294" t="s">
        <v>820</v>
      </c>
      <c r="F172" s="285">
        <v>17500</v>
      </c>
      <c r="G172" s="285"/>
      <c r="H172" s="285"/>
      <c r="I172" s="286"/>
      <c r="J172" s="285"/>
      <c r="K172" s="285"/>
      <c r="L172" s="286"/>
      <c r="M172" s="263">
        <f t="shared" si="10"/>
        <v>17500</v>
      </c>
      <c r="N172" s="404"/>
      <c r="O172" s="285"/>
      <c r="P172" s="285"/>
      <c r="Q172" s="286"/>
      <c r="R172" s="285"/>
      <c r="S172" s="285"/>
      <c r="T172" s="286"/>
      <c r="U172" s="263">
        <f t="shared" si="11"/>
        <v>0</v>
      </c>
      <c r="V172" s="285"/>
      <c r="W172" s="286">
        <f t="shared" si="12"/>
        <v>17500</v>
      </c>
      <c r="X172" s="276" t="s">
        <v>1204</v>
      </c>
      <c r="Y172" s="266" t="s">
        <v>195</v>
      </c>
      <c r="Z172" s="267" t="s">
        <v>821</v>
      </c>
      <c r="AA172" s="125" t="s">
        <v>1860</v>
      </c>
      <c r="AB172" s="125" t="s">
        <v>2022</v>
      </c>
    </row>
    <row r="173" spans="1:28" s="269" customFormat="1" ht="51" customHeight="1">
      <c r="A173" s="309" t="s">
        <v>1205</v>
      </c>
      <c r="B173" s="276" t="s">
        <v>1206</v>
      </c>
      <c r="C173" s="271" t="s">
        <v>777</v>
      </c>
      <c r="D173" s="271" t="s">
        <v>28</v>
      </c>
      <c r="E173" s="288" t="s">
        <v>811</v>
      </c>
      <c r="F173" s="285">
        <v>6592</v>
      </c>
      <c r="G173" s="285"/>
      <c r="H173" s="285"/>
      <c r="I173" s="286"/>
      <c r="J173" s="285"/>
      <c r="K173" s="285"/>
      <c r="L173" s="286"/>
      <c r="M173" s="263">
        <f t="shared" si="10"/>
        <v>6592</v>
      </c>
      <c r="N173" s="404"/>
      <c r="O173" s="285"/>
      <c r="P173" s="285"/>
      <c r="Q173" s="286"/>
      <c r="R173" s="285"/>
      <c r="S173" s="285"/>
      <c r="T173" s="286"/>
      <c r="U173" s="263">
        <f t="shared" si="11"/>
        <v>0</v>
      </c>
      <c r="V173" s="285"/>
      <c r="W173" s="286">
        <f t="shared" si="12"/>
        <v>6592</v>
      </c>
      <c r="X173" s="276" t="s">
        <v>1207</v>
      </c>
      <c r="Y173" s="266" t="s">
        <v>195</v>
      </c>
      <c r="Z173" s="267" t="s">
        <v>812</v>
      </c>
      <c r="AA173" s="125" t="s">
        <v>175</v>
      </c>
      <c r="AB173" s="125" t="s">
        <v>2023</v>
      </c>
    </row>
    <row r="174" spans="1:28" s="269" customFormat="1" ht="51" customHeight="1">
      <c r="A174" s="309" t="s">
        <v>1208</v>
      </c>
      <c r="B174" s="276" t="s">
        <v>1209</v>
      </c>
      <c r="C174" s="271" t="s">
        <v>777</v>
      </c>
      <c r="D174" s="271" t="s">
        <v>28</v>
      </c>
      <c r="E174" s="288" t="s">
        <v>966</v>
      </c>
      <c r="F174" s="285">
        <v>17289</v>
      </c>
      <c r="G174" s="285"/>
      <c r="H174" s="285"/>
      <c r="I174" s="286"/>
      <c r="J174" s="285"/>
      <c r="K174" s="285"/>
      <c r="L174" s="286"/>
      <c r="M174" s="263">
        <f t="shared" si="10"/>
        <v>17289</v>
      </c>
      <c r="N174" s="404"/>
      <c r="O174" s="285"/>
      <c r="P174" s="285"/>
      <c r="Q174" s="286"/>
      <c r="R174" s="285"/>
      <c r="S174" s="285"/>
      <c r="T174" s="286"/>
      <c r="U174" s="263">
        <f t="shared" si="11"/>
        <v>0</v>
      </c>
      <c r="V174" s="285"/>
      <c r="W174" s="286">
        <f t="shared" si="12"/>
        <v>17289</v>
      </c>
      <c r="X174" s="276" t="s">
        <v>1210</v>
      </c>
      <c r="Y174" s="266" t="s">
        <v>195</v>
      </c>
      <c r="Z174" s="267" t="s">
        <v>976</v>
      </c>
      <c r="AA174" s="125" t="s">
        <v>1860</v>
      </c>
      <c r="AB174" s="125" t="s">
        <v>2024</v>
      </c>
    </row>
    <row r="175" spans="1:28" s="269" customFormat="1" ht="51" customHeight="1">
      <c r="A175" s="309" t="s">
        <v>1211</v>
      </c>
      <c r="B175" s="276" t="s">
        <v>1212</v>
      </c>
      <c r="C175" s="271" t="s">
        <v>777</v>
      </c>
      <c r="D175" s="271" t="s">
        <v>28</v>
      </c>
      <c r="E175" s="288" t="s">
        <v>926</v>
      </c>
      <c r="F175" s="285">
        <v>100000</v>
      </c>
      <c r="G175" s="285"/>
      <c r="H175" s="285"/>
      <c r="I175" s="286"/>
      <c r="J175" s="285"/>
      <c r="K175" s="285"/>
      <c r="L175" s="286"/>
      <c r="M175" s="263">
        <f t="shared" si="10"/>
        <v>100000</v>
      </c>
      <c r="N175" s="404"/>
      <c r="O175" s="285"/>
      <c r="P175" s="285"/>
      <c r="Q175" s="286"/>
      <c r="R175" s="285"/>
      <c r="S175" s="285"/>
      <c r="T175" s="286"/>
      <c r="U175" s="263">
        <f t="shared" si="11"/>
        <v>0</v>
      </c>
      <c r="V175" s="285"/>
      <c r="W175" s="286">
        <f t="shared" si="12"/>
        <v>100000</v>
      </c>
      <c r="X175" s="276" t="s">
        <v>1213</v>
      </c>
      <c r="Y175" s="266" t="s">
        <v>195</v>
      </c>
      <c r="Z175" s="267" t="s">
        <v>927</v>
      </c>
      <c r="AA175" s="125" t="s">
        <v>175</v>
      </c>
      <c r="AB175" s="125" t="s">
        <v>1930</v>
      </c>
    </row>
    <row r="176" spans="1:28" s="269" customFormat="1" ht="51" customHeight="1">
      <c r="A176" s="309" t="s">
        <v>1214</v>
      </c>
      <c r="B176" s="276" t="s">
        <v>1215</v>
      </c>
      <c r="C176" s="271" t="s">
        <v>788</v>
      </c>
      <c r="D176" s="271" t="s">
        <v>28</v>
      </c>
      <c r="E176" s="288" t="s">
        <v>870</v>
      </c>
      <c r="F176" s="285">
        <v>7300</v>
      </c>
      <c r="G176" s="285"/>
      <c r="H176" s="285"/>
      <c r="I176" s="286"/>
      <c r="J176" s="285"/>
      <c r="K176" s="285"/>
      <c r="L176" s="286"/>
      <c r="M176" s="263">
        <f t="shared" si="10"/>
        <v>7300</v>
      </c>
      <c r="N176" s="404"/>
      <c r="O176" s="285"/>
      <c r="P176" s="285"/>
      <c r="Q176" s="286"/>
      <c r="R176" s="285"/>
      <c r="S176" s="285"/>
      <c r="T176" s="286"/>
      <c r="U176" s="263">
        <f t="shared" si="11"/>
        <v>0</v>
      </c>
      <c r="V176" s="285"/>
      <c r="W176" s="286">
        <f t="shared" si="12"/>
        <v>7300</v>
      </c>
      <c r="X176" s="276" t="s">
        <v>1215</v>
      </c>
      <c r="Y176" s="266" t="s">
        <v>195</v>
      </c>
      <c r="Z176" s="267" t="s">
        <v>872</v>
      </c>
      <c r="AA176" s="125" t="s">
        <v>1870</v>
      </c>
      <c r="AB176" s="125" t="s">
        <v>2025</v>
      </c>
    </row>
    <row r="177" spans="1:28" s="269" customFormat="1" ht="76.5">
      <c r="A177" s="309" t="s">
        <v>1216</v>
      </c>
      <c r="B177" s="276" t="s">
        <v>1826</v>
      </c>
      <c r="C177" s="271" t="s">
        <v>805</v>
      </c>
      <c r="D177" s="271" t="s">
        <v>28</v>
      </c>
      <c r="E177" s="288" t="s">
        <v>1069</v>
      </c>
      <c r="F177" s="285">
        <v>3509</v>
      </c>
      <c r="G177" s="285"/>
      <c r="H177" s="285"/>
      <c r="I177" s="286"/>
      <c r="J177" s="285"/>
      <c r="K177" s="285"/>
      <c r="L177" s="286"/>
      <c r="M177" s="263">
        <f t="shared" si="10"/>
        <v>3509</v>
      </c>
      <c r="N177" s="404"/>
      <c r="O177" s="285"/>
      <c r="P177" s="285"/>
      <c r="Q177" s="286"/>
      <c r="R177" s="285"/>
      <c r="S177" s="285"/>
      <c r="T177" s="286"/>
      <c r="U177" s="263">
        <f t="shared" si="11"/>
        <v>0</v>
      </c>
      <c r="V177" s="285"/>
      <c r="W177" s="286">
        <f t="shared" si="12"/>
        <v>3509</v>
      </c>
      <c r="X177" s="276" t="s">
        <v>1217</v>
      </c>
      <c r="Y177" s="266" t="s">
        <v>195</v>
      </c>
      <c r="Z177" s="267" t="s">
        <v>1071</v>
      </c>
      <c r="AA177" s="448" t="s">
        <v>1870</v>
      </c>
      <c r="AB177" s="430" t="s">
        <v>2026</v>
      </c>
    </row>
    <row r="178" spans="1:28" s="269" customFormat="1" ht="76.5">
      <c r="A178" s="309" t="s">
        <v>1218</v>
      </c>
      <c r="B178" s="276" t="s">
        <v>1219</v>
      </c>
      <c r="C178" s="271" t="s">
        <v>769</v>
      </c>
      <c r="D178" s="271" t="s">
        <v>28</v>
      </c>
      <c r="E178" s="288" t="s">
        <v>895</v>
      </c>
      <c r="F178" s="285">
        <v>95944</v>
      </c>
      <c r="G178" s="285"/>
      <c r="H178" s="285"/>
      <c r="I178" s="286"/>
      <c r="J178" s="285"/>
      <c r="K178" s="285"/>
      <c r="L178" s="286"/>
      <c r="M178" s="263">
        <f t="shared" si="10"/>
        <v>95944</v>
      </c>
      <c r="N178" s="404"/>
      <c r="O178" s="285"/>
      <c r="P178" s="285"/>
      <c r="Q178" s="286"/>
      <c r="R178" s="285"/>
      <c r="S178" s="285"/>
      <c r="T178" s="286"/>
      <c r="U178" s="263">
        <f t="shared" si="11"/>
        <v>0</v>
      </c>
      <c r="V178" s="285"/>
      <c r="W178" s="286">
        <f t="shared" si="12"/>
        <v>95944</v>
      </c>
      <c r="X178" s="276" t="s">
        <v>1219</v>
      </c>
      <c r="Y178" s="266" t="s">
        <v>195</v>
      </c>
      <c r="Z178" s="267" t="s">
        <v>896</v>
      </c>
      <c r="AA178" s="132" t="s">
        <v>1870</v>
      </c>
      <c r="AB178" s="132" t="s">
        <v>2027</v>
      </c>
    </row>
    <row r="179" spans="1:28" s="269" customFormat="1" ht="60" customHeight="1">
      <c r="A179" s="309" t="s">
        <v>1220</v>
      </c>
      <c r="B179" s="276" t="s">
        <v>1221</v>
      </c>
      <c r="C179" s="271" t="s">
        <v>765</v>
      </c>
      <c r="D179" s="271" t="s">
        <v>28</v>
      </c>
      <c r="E179" s="284" t="s">
        <v>1222</v>
      </c>
      <c r="F179" s="379">
        <f>59659+57167+1353</f>
        <v>118179</v>
      </c>
      <c r="G179" s="285"/>
      <c r="H179" s="285"/>
      <c r="I179" s="286"/>
      <c r="J179" s="379">
        <v>248270</v>
      </c>
      <c r="K179" s="285"/>
      <c r="L179" s="286"/>
      <c r="M179" s="263">
        <f>F179+H179+J179+K179</f>
        <v>366449</v>
      </c>
      <c r="N179" s="404"/>
      <c r="O179" s="285"/>
      <c r="P179" s="285"/>
      <c r="Q179" s="286"/>
      <c r="R179" s="285"/>
      <c r="S179" s="285"/>
      <c r="T179" s="286"/>
      <c r="U179" s="263">
        <f t="shared" si="11"/>
        <v>0</v>
      </c>
      <c r="V179" s="285"/>
      <c r="W179" s="286">
        <f t="shared" si="12"/>
        <v>366449</v>
      </c>
      <c r="X179" s="276" t="s">
        <v>1221</v>
      </c>
      <c r="Y179" s="266" t="s">
        <v>195</v>
      </c>
      <c r="Z179" s="267" t="s">
        <v>1045</v>
      </c>
      <c r="AA179" s="125" t="s">
        <v>1870</v>
      </c>
      <c r="AB179" s="125" t="s">
        <v>2028</v>
      </c>
    </row>
    <row r="180" spans="1:28" s="269" customFormat="1" ht="51" customHeight="1">
      <c r="A180" s="309" t="s">
        <v>1223</v>
      </c>
      <c r="B180" s="276" t="s">
        <v>1224</v>
      </c>
      <c r="C180" s="271" t="s">
        <v>769</v>
      </c>
      <c r="D180" s="271" t="s">
        <v>28</v>
      </c>
      <c r="E180" s="284" t="s">
        <v>1225</v>
      </c>
      <c r="F180" s="379">
        <f>27706-9602</f>
        <v>18104</v>
      </c>
      <c r="G180" s="285"/>
      <c r="H180" s="285">
        <f>3600+1800</f>
        <v>5400</v>
      </c>
      <c r="I180" s="286" t="s">
        <v>117</v>
      </c>
      <c r="J180" s="285"/>
      <c r="K180" s="285"/>
      <c r="L180" s="286"/>
      <c r="M180" s="263">
        <f>F180+H180+J180+K180</f>
        <v>23504</v>
      </c>
      <c r="N180" s="404"/>
      <c r="O180" s="285"/>
      <c r="P180" s="285"/>
      <c r="Q180" s="286" t="s">
        <v>117</v>
      </c>
      <c r="R180" s="285"/>
      <c r="S180" s="285"/>
      <c r="T180" s="286"/>
      <c r="U180" s="263">
        <f t="shared" si="11"/>
        <v>0</v>
      </c>
      <c r="V180" s="285"/>
      <c r="W180" s="286">
        <f t="shared" si="12"/>
        <v>23504</v>
      </c>
      <c r="X180" s="276" t="s">
        <v>1226</v>
      </c>
      <c r="Y180" s="266" t="s">
        <v>195</v>
      </c>
      <c r="Z180" s="267" t="s">
        <v>872</v>
      </c>
      <c r="AA180" s="125" t="s">
        <v>1860</v>
      </c>
      <c r="AB180" s="125" t="s">
        <v>2029</v>
      </c>
    </row>
    <row r="181" spans="1:28" s="269" customFormat="1" ht="51" customHeight="1">
      <c r="A181" s="309" t="s">
        <v>1227</v>
      </c>
      <c r="B181" s="276" t="s">
        <v>1228</v>
      </c>
      <c r="C181" s="271" t="s">
        <v>765</v>
      </c>
      <c r="D181" s="271" t="s">
        <v>0</v>
      </c>
      <c r="E181" s="288" t="s">
        <v>895</v>
      </c>
      <c r="F181" s="285"/>
      <c r="G181" s="285"/>
      <c r="H181" s="285"/>
      <c r="I181" s="286"/>
      <c r="J181" s="285"/>
      <c r="K181" s="285"/>
      <c r="L181" s="286"/>
      <c r="M181" s="263">
        <f t="shared" si="10"/>
        <v>0</v>
      </c>
      <c r="N181" s="404"/>
      <c r="O181" s="285"/>
      <c r="P181" s="285"/>
      <c r="Q181" s="286"/>
      <c r="R181" s="285"/>
      <c r="S181" s="285"/>
      <c r="T181" s="286"/>
      <c r="U181" s="263">
        <f t="shared" si="11"/>
        <v>0</v>
      </c>
      <c r="V181" s="285">
        <v>950000</v>
      </c>
      <c r="W181" s="286">
        <f t="shared" si="12"/>
        <v>950000</v>
      </c>
      <c r="X181" s="406" t="s">
        <v>1228</v>
      </c>
      <c r="Y181" s="266" t="s">
        <v>226</v>
      </c>
      <c r="Z181" s="267" t="s">
        <v>896</v>
      </c>
      <c r="AA181" s="132" t="s">
        <v>175</v>
      </c>
      <c r="AB181" s="172" t="s">
        <v>2030</v>
      </c>
    </row>
    <row r="182" spans="1:28" s="269" customFormat="1" ht="51" customHeight="1">
      <c r="A182" s="309" t="s">
        <v>1229</v>
      </c>
      <c r="B182" s="276" t="s">
        <v>1230</v>
      </c>
      <c r="C182" s="271" t="s">
        <v>759</v>
      </c>
      <c r="D182" s="271" t="s">
        <v>38</v>
      </c>
      <c r="E182" s="284" t="s">
        <v>1231</v>
      </c>
      <c r="F182" s="285"/>
      <c r="G182" s="285"/>
      <c r="H182" s="285"/>
      <c r="I182" s="286"/>
      <c r="J182" s="285"/>
      <c r="K182" s="285"/>
      <c r="L182" s="286"/>
      <c r="M182" s="263">
        <f t="shared" si="10"/>
        <v>0</v>
      </c>
      <c r="N182" s="404">
        <v>14000</v>
      </c>
      <c r="O182" s="285"/>
      <c r="P182" s="285"/>
      <c r="Q182" s="286"/>
      <c r="R182" s="285"/>
      <c r="S182" s="285"/>
      <c r="T182" s="286"/>
      <c r="U182" s="263">
        <f t="shared" si="11"/>
        <v>14000</v>
      </c>
      <c r="V182" s="285"/>
      <c r="W182" s="286">
        <f t="shared" si="12"/>
        <v>14000</v>
      </c>
      <c r="X182" s="406" t="s">
        <v>1230</v>
      </c>
      <c r="Y182" s="266" t="s">
        <v>163</v>
      </c>
      <c r="Z182" s="267" t="s">
        <v>70</v>
      </c>
      <c r="AA182" s="125" t="s">
        <v>175</v>
      </c>
      <c r="AB182" s="125" t="s">
        <v>2031</v>
      </c>
    </row>
    <row r="183" spans="1:28" s="269" customFormat="1" ht="51" customHeight="1">
      <c r="A183" s="309" t="s">
        <v>1232</v>
      </c>
      <c r="B183" s="338" t="s">
        <v>1233</v>
      </c>
      <c r="C183" s="271" t="s">
        <v>759</v>
      </c>
      <c r="D183" s="271" t="s">
        <v>38</v>
      </c>
      <c r="E183" s="288" t="s">
        <v>833</v>
      </c>
      <c r="F183" s="285"/>
      <c r="G183" s="285"/>
      <c r="H183" s="285"/>
      <c r="I183" s="286"/>
      <c r="J183" s="285"/>
      <c r="K183" s="285"/>
      <c r="L183" s="286"/>
      <c r="M183" s="263">
        <f t="shared" si="10"/>
        <v>0</v>
      </c>
      <c r="N183" s="404"/>
      <c r="O183" s="285"/>
      <c r="P183" s="285"/>
      <c r="Q183" s="286"/>
      <c r="R183" s="285"/>
      <c r="S183" s="285"/>
      <c r="T183" s="286"/>
      <c r="U183" s="263">
        <f t="shared" si="11"/>
        <v>0</v>
      </c>
      <c r="V183" s="285">
        <v>200000</v>
      </c>
      <c r="W183" s="286">
        <f t="shared" si="12"/>
        <v>200000</v>
      </c>
      <c r="X183" s="407" t="s">
        <v>1234</v>
      </c>
      <c r="Y183" s="266" t="s">
        <v>226</v>
      </c>
      <c r="Z183" s="267" t="s">
        <v>837</v>
      </c>
      <c r="AA183" s="132" t="s">
        <v>175</v>
      </c>
      <c r="AB183" s="125" t="s">
        <v>1984</v>
      </c>
    </row>
    <row r="184" spans="1:28" s="269" customFormat="1" ht="51" customHeight="1">
      <c r="A184" s="309" t="s">
        <v>1235</v>
      </c>
      <c r="B184" s="311" t="s">
        <v>1236</v>
      </c>
      <c r="C184" s="271" t="s">
        <v>765</v>
      </c>
      <c r="D184" s="271" t="s">
        <v>38</v>
      </c>
      <c r="E184" s="288" t="s">
        <v>833</v>
      </c>
      <c r="F184" s="285"/>
      <c r="G184" s="285"/>
      <c r="H184" s="285"/>
      <c r="I184" s="286"/>
      <c r="J184" s="285"/>
      <c r="K184" s="285"/>
      <c r="L184" s="286"/>
      <c r="M184" s="263">
        <f t="shared" si="10"/>
        <v>0</v>
      </c>
      <c r="N184" s="404">
        <v>100000</v>
      </c>
      <c r="O184" s="285"/>
      <c r="P184" s="285"/>
      <c r="Q184" s="286"/>
      <c r="R184" s="285"/>
      <c r="S184" s="285"/>
      <c r="T184" s="286"/>
      <c r="U184" s="263">
        <f t="shared" si="11"/>
        <v>100000</v>
      </c>
      <c r="V184" s="285"/>
      <c r="W184" s="286">
        <f t="shared" si="12"/>
        <v>100000</v>
      </c>
      <c r="X184" s="408" t="s">
        <v>1237</v>
      </c>
      <c r="Y184" s="266" t="s">
        <v>163</v>
      </c>
      <c r="Z184" s="267" t="s">
        <v>837</v>
      </c>
      <c r="AA184" s="132" t="s">
        <v>175</v>
      </c>
      <c r="AB184" s="125" t="s">
        <v>1984</v>
      </c>
    </row>
    <row r="185" spans="1:28" s="269" customFormat="1" ht="76.5">
      <c r="A185" s="309" t="s">
        <v>1238</v>
      </c>
      <c r="B185" s="276" t="s">
        <v>1239</v>
      </c>
      <c r="C185" s="271" t="s">
        <v>951</v>
      </c>
      <c r="D185" s="271" t="s">
        <v>38</v>
      </c>
      <c r="E185" s="288" t="s">
        <v>833</v>
      </c>
      <c r="F185" s="285"/>
      <c r="G185" s="285"/>
      <c r="H185" s="285"/>
      <c r="I185" s="286"/>
      <c r="J185" s="285"/>
      <c r="K185" s="285"/>
      <c r="L185" s="286"/>
      <c r="M185" s="263">
        <f t="shared" si="10"/>
        <v>0</v>
      </c>
      <c r="N185" s="404">
        <v>30000</v>
      </c>
      <c r="O185" s="285"/>
      <c r="P185" s="285"/>
      <c r="Q185" s="286"/>
      <c r="R185" s="285"/>
      <c r="S185" s="285"/>
      <c r="T185" s="286"/>
      <c r="U185" s="263">
        <f t="shared" si="11"/>
        <v>30000</v>
      </c>
      <c r="V185" s="285"/>
      <c r="W185" s="286">
        <f t="shared" si="12"/>
        <v>30000</v>
      </c>
      <c r="X185" s="282" t="s">
        <v>1240</v>
      </c>
      <c r="Y185" s="266" t="s">
        <v>163</v>
      </c>
      <c r="Z185" s="267" t="s">
        <v>837</v>
      </c>
      <c r="AA185" s="132" t="s">
        <v>175</v>
      </c>
      <c r="AB185" s="125" t="s">
        <v>1984</v>
      </c>
    </row>
    <row r="186" spans="1:28" s="269" customFormat="1" ht="89.45" customHeight="1">
      <c r="A186" s="309" t="s">
        <v>1241</v>
      </c>
      <c r="B186" s="276" t="s">
        <v>1242</v>
      </c>
      <c r="C186" s="271" t="s">
        <v>788</v>
      </c>
      <c r="D186" s="271" t="s">
        <v>38</v>
      </c>
      <c r="E186" s="288" t="s">
        <v>833</v>
      </c>
      <c r="F186" s="285">
        <v>500</v>
      </c>
      <c r="G186" s="285"/>
      <c r="H186" s="285"/>
      <c r="I186" s="286"/>
      <c r="J186" s="285"/>
      <c r="K186" s="285"/>
      <c r="L186" s="286"/>
      <c r="M186" s="263">
        <f t="shared" si="10"/>
        <v>500</v>
      </c>
      <c r="N186" s="404">
        <v>40000</v>
      </c>
      <c r="O186" s="285"/>
      <c r="P186" s="285"/>
      <c r="Q186" s="286"/>
      <c r="R186" s="285"/>
      <c r="S186" s="285"/>
      <c r="T186" s="286"/>
      <c r="U186" s="263">
        <f t="shared" si="11"/>
        <v>40000</v>
      </c>
      <c r="V186" s="285"/>
      <c r="W186" s="286">
        <f t="shared" si="12"/>
        <v>40500</v>
      </c>
      <c r="X186" s="282" t="s">
        <v>1243</v>
      </c>
      <c r="Y186" s="266" t="s">
        <v>163</v>
      </c>
      <c r="Z186" s="267" t="s">
        <v>837</v>
      </c>
      <c r="AA186" s="132" t="s">
        <v>175</v>
      </c>
      <c r="AB186" s="125" t="s">
        <v>1984</v>
      </c>
    </row>
    <row r="187" spans="1:28" s="269" customFormat="1" ht="63.75">
      <c r="A187" s="309" t="s">
        <v>1244</v>
      </c>
      <c r="B187" s="276" t="s">
        <v>1245</v>
      </c>
      <c r="C187" s="271" t="s">
        <v>802</v>
      </c>
      <c r="D187" s="271" t="s">
        <v>38</v>
      </c>
      <c r="E187" s="288" t="s">
        <v>833</v>
      </c>
      <c r="F187" s="285"/>
      <c r="G187" s="285"/>
      <c r="H187" s="285"/>
      <c r="I187" s="286"/>
      <c r="J187" s="285"/>
      <c r="K187" s="285"/>
      <c r="L187" s="286"/>
      <c r="M187" s="263">
        <f t="shared" si="10"/>
        <v>0</v>
      </c>
      <c r="N187" s="404">
        <v>15000</v>
      </c>
      <c r="O187" s="285"/>
      <c r="P187" s="285"/>
      <c r="Q187" s="286"/>
      <c r="R187" s="285"/>
      <c r="S187" s="285"/>
      <c r="T187" s="286"/>
      <c r="U187" s="263">
        <f t="shared" si="11"/>
        <v>15000</v>
      </c>
      <c r="V187" s="285">
        <v>15000</v>
      </c>
      <c r="W187" s="286">
        <f t="shared" si="12"/>
        <v>30000</v>
      </c>
      <c r="X187" s="282" t="s">
        <v>1246</v>
      </c>
      <c r="Y187" s="266" t="s">
        <v>57</v>
      </c>
      <c r="Z187" s="267" t="s">
        <v>837</v>
      </c>
      <c r="AA187" s="125" t="s">
        <v>175</v>
      </c>
      <c r="AB187" s="125" t="s">
        <v>1984</v>
      </c>
    </row>
    <row r="188" spans="1:28" s="269" customFormat="1" ht="51" customHeight="1">
      <c r="A188" s="309" t="s">
        <v>1247</v>
      </c>
      <c r="B188" s="311" t="s">
        <v>1248</v>
      </c>
      <c r="C188" s="271" t="s">
        <v>777</v>
      </c>
      <c r="D188" s="271" t="s">
        <v>38</v>
      </c>
      <c r="E188" s="288" t="s">
        <v>833</v>
      </c>
      <c r="F188" s="285"/>
      <c r="G188" s="285"/>
      <c r="H188" s="285"/>
      <c r="I188" s="286"/>
      <c r="J188" s="285"/>
      <c r="K188" s="285"/>
      <c r="L188" s="286"/>
      <c r="M188" s="263">
        <f t="shared" si="10"/>
        <v>0</v>
      </c>
      <c r="N188" s="404">
        <v>20000</v>
      </c>
      <c r="O188" s="285"/>
      <c r="P188" s="285"/>
      <c r="Q188" s="286"/>
      <c r="R188" s="285"/>
      <c r="S188" s="285"/>
      <c r="T188" s="286"/>
      <c r="U188" s="263">
        <f t="shared" si="11"/>
        <v>20000</v>
      </c>
      <c r="V188" s="285"/>
      <c r="W188" s="286">
        <f t="shared" si="12"/>
        <v>20000</v>
      </c>
      <c r="X188" s="282" t="s">
        <v>1249</v>
      </c>
      <c r="Y188" s="405" t="s">
        <v>163</v>
      </c>
      <c r="Z188" s="267" t="s">
        <v>837</v>
      </c>
      <c r="AA188" s="255" t="s">
        <v>175</v>
      </c>
      <c r="AB188" s="255" t="s">
        <v>1984</v>
      </c>
    </row>
    <row r="189" spans="1:28" s="269" customFormat="1" ht="51" customHeight="1">
      <c r="A189" s="309" t="s">
        <v>1250</v>
      </c>
      <c r="B189" s="311" t="s">
        <v>1251</v>
      </c>
      <c r="C189" s="271" t="s">
        <v>777</v>
      </c>
      <c r="D189" s="271" t="s">
        <v>38</v>
      </c>
      <c r="E189" s="288" t="s">
        <v>833</v>
      </c>
      <c r="F189" s="285"/>
      <c r="G189" s="285"/>
      <c r="H189" s="285"/>
      <c r="I189" s="286"/>
      <c r="J189" s="285"/>
      <c r="K189" s="285"/>
      <c r="L189" s="286"/>
      <c r="M189" s="263">
        <f t="shared" si="10"/>
        <v>0</v>
      </c>
      <c r="N189" s="404"/>
      <c r="O189" s="285"/>
      <c r="P189" s="285"/>
      <c r="Q189" s="286"/>
      <c r="R189" s="285"/>
      <c r="S189" s="285"/>
      <c r="T189" s="286"/>
      <c r="U189" s="263">
        <f t="shared" si="11"/>
        <v>0</v>
      </c>
      <c r="V189" s="285">
        <v>15000</v>
      </c>
      <c r="W189" s="286">
        <f t="shared" si="12"/>
        <v>15000</v>
      </c>
      <c r="X189" s="282" t="s">
        <v>1252</v>
      </c>
      <c r="Y189" s="266" t="s">
        <v>226</v>
      </c>
      <c r="Z189" s="267" t="s">
        <v>837</v>
      </c>
      <c r="AA189" s="255" t="s">
        <v>175</v>
      </c>
      <c r="AB189" s="255" t="s">
        <v>1984</v>
      </c>
    </row>
    <row r="190" spans="1:28" s="269" customFormat="1" ht="51" customHeight="1">
      <c r="A190" s="309" t="s">
        <v>1253</v>
      </c>
      <c r="B190" s="311" t="s">
        <v>1254</v>
      </c>
      <c r="C190" s="271" t="s">
        <v>777</v>
      </c>
      <c r="D190" s="271" t="s">
        <v>38</v>
      </c>
      <c r="E190" s="288" t="s">
        <v>811</v>
      </c>
      <c r="F190" s="285"/>
      <c r="G190" s="285"/>
      <c r="H190" s="285"/>
      <c r="I190" s="286"/>
      <c r="J190" s="285"/>
      <c r="K190" s="285"/>
      <c r="L190" s="286"/>
      <c r="M190" s="263">
        <f t="shared" si="10"/>
        <v>0</v>
      </c>
      <c r="N190" s="404"/>
      <c r="O190" s="285"/>
      <c r="P190" s="285"/>
      <c r="Q190" s="286"/>
      <c r="R190" s="285"/>
      <c r="S190" s="285"/>
      <c r="T190" s="286"/>
      <c r="U190" s="263">
        <f t="shared" si="11"/>
        <v>0</v>
      </c>
      <c r="V190" s="285">
        <v>13000</v>
      </c>
      <c r="W190" s="286">
        <f t="shared" si="12"/>
        <v>13000</v>
      </c>
      <c r="X190" s="282" t="s">
        <v>1255</v>
      </c>
      <c r="Y190" s="266" t="s">
        <v>226</v>
      </c>
      <c r="Z190" s="267" t="s">
        <v>812</v>
      </c>
      <c r="AA190" s="255" t="s">
        <v>175</v>
      </c>
      <c r="AB190" s="255" t="s">
        <v>1937</v>
      </c>
    </row>
    <row r="191" spans="1:28" s="269" customFormat="1" ht="51" customHeight="1">
      <c r="A191" s="309" t="s">
        <v>1256</v>
      </c>
      <c r="B191" s="311" t="s">
        <v>1257</v>
      </c>
      <c r="C191" s="271" t="s">
        <v>788</v>
      </c>
      <c r="D191" s="271" t="s">
        <v>38</v>
      </c>
      <c r="E191" s="288" t="s">
        <v>811</v>
      </c>
      <c r="F191" s="285"/>
      <c r="G191" s="285"/>
      <c r="H191" s="285"/>
      <c r="I191" s="286"/>
      <c r="J191" s="285"/>
      <c r="K191" s="285"/>
      <c r="L191" s="286"/>
      <c r="M191" s="263">
        <f t="shared" si="10"/>
        <v>0</v>
      </c>
      <c r="N191" s="404">
        <v>1500</v>
      </c>
      <c r="O191" s="285"/>
      <c r="P191" s="285"/>
      <c r="Q191" s="286"/>
      <c r="R191" s="285"/>
      <c r="S191" s="285"/>
      <c r="T191" s="286"/>
      <c r="U191" s="263">
        <f t="shared" si="11"/>
        <v>1500</v>
      </c>
      <c r="V191" s="285"/>
      <c r="W191" s="286">
        <f t="shared" si="12"/>
        <v>1500</v>
      </c>
      <c r="X191" s="282" t="s">
        <v>1258</v>
      </c>
      <c r="Y191" s="405" t="s">
        <v>163</v>
      </c>
      <c r="Z191" s="267" t="s">
        <v>812</v>
      </c>
      <c r="AA191" s="255" t="s">
        <v>175</v>
      </c>
      <c r="AB191" s="255" t="s">
        <v>1937</v>
      </c>
    </row>
    <row r="192" spans="1:28" s="269" customFormat="1" ht="51" customHeight="1">
      <c r="A192" s="309" t="s">
        <v>1259</v>
      </c>
      <c r="B192" s="311" t="s">
        <v>1260</v>
      </c>
      <c r="C192" s="271" t="s">
        <v>769</v>
      </c>
      <c r="D192" s="271" t="s">
        <v>38</v>
      </c>
      <c r="E192" s="284" t="s">
        <v>966</v>
      </c>
      <c r="F192" s="285"/>
      <c r="G192" s="285"/>
      <c r="H192" s="285"/>
      <c r="I192" s="286"/>
      <c r="J192" s="285"/>
      <c r="K192" s="285"/>
      <c r="L192" s="286"/>
      <c r="M192" s="263">
        <f t="shared" si="10"/>
        <v>0</v>
      </c>
      <c r="N192" s="404">
        <v>20000</v>
      </c>
      <c r="O192" s="285"/>
      <c r="P192" s="285"/>
      <c r="Q192" s="286"/>
      <c r="R192" s="285"/>
      <c r="S192" s="285"/>
      <c r="T192" s="286"/>
      <c r="U192" s="263">
        <f t="shared" si="11"/>
        <v>20000</v>
      </c>
      <c r="V192" s="285"/>
      <c r="W192" s="286">
        <f t="shared" si="12"/>
        <v>20000</v>
      </c>
      <c r="X192" s="282" t="s">
        <v>1261</v>
      </c>
      <c r="Y192" s="405" t="s">
        <v>163</v>
      </c>
      <c r="Z192" s="267" t="s">
        <v>46</v>
      </c>
      <c r="AA192" s="255" t="s">
        <v>175</v>
      </c>
      <c r="AB192" s="255" t="s">
        <v>2032</v>
      </c>
    </row>
    <row r="193" spans="1:28" s="269" customFormat="1" ht="51" customHeight="1">
      <c r="A193" s="309" t="s">
        <v>1262</v>
      </c>
      <c r="B193" s="311" t="s">
        <v>1263</v>
      </c>
      <c r="C193" s="271" t="s">
        <v>777</v>
      </c>
      <c r="D193" s="271" t="s">
        <v>38</v>
      </c>
      <c r="E193" s="284" t="s">
        <v>966</v>
      </c>
      <c r="F193" s="285">
        <v>22000</v>
      </c>
      <c r="G193" s="285"/>
      <c r="H193" s="285"/>
      <c r="I193" s="286"/>
      <c r="J193" s="285"/>
      <c r="K193" s="285"/>
      <c r="L193" s="286"/>
      <c r="M193" s="263">
        <f t="shared" si="10"/>
        <v>22000</v>
      </c>
      <c r="N193" s="404"/>
      <c r="O193" s="285"/>
      <c r="P193" s="285"/>
      <c r="Q193" s="286"/>
      <c r="R193" s="285"/>
      <c r="S193" s="285"/>
      <c r="T193" s="286"/>
      <c r="U193" s="263">
        <f t="shared" si="11"/>
        <v>0</v>
      </c>
      <c r="V193" s="285"/>
      <c r="W193" s="286">
        <f t="shared" si="12"/>
        <v>22000</v>
      </c>
      <c r="X193" s="282" t="s">
        <v>1264</v>
      </c>
      <c r="Y193" s="266" t="s">
        <v>195</v>
      </c>
      <c r="Z193" s="267" t="s">
        <v>46</v>
      </c>
      <c r="AA193" s="255" t="s">
        <v>1870</v>
      </c>
      <c r="AB193" s="255" t="s">
        <v>2033</v>
      </c>
    </row>
    <row r="194" spans="1:28" s="269" customFormat="1" ht="51" customHeight="1">
      <c r="A194" s="309" t="s">
        <v>1265</v>
      </c>
      <c r="B194" s="338" t="s">
        <v>1266</v>
      </c>
      <c r="C194" s="271" t="s">
        <v>777</v>
      </c>
      <c r="D194" s="271" t="s">
        <v>28</v>
      </c>
      <c r="E194" s="288" t="s">
        <v>870</v>
      </c>
      <c r="F194" s="285">
        <v>25000</v>
      </c>
      <c r="G194" s="285"/>
      <c r="H194" s="285"/>
      <c r="I194" s="286"/>
      <c r="J194" s="285"/>
      <c r="K194" s="285"/>
      <c r="L194" s="286"/>
      <c r="M194" s="263">
        <f t="shared" si="10"/>
        <v>25000</v>
      </c>
      <c r="N194" s="404"/>
      <c r="O194" s="285"/>
      <c r="P194" s="285"/>
      <c r="Q194" s="286"/>
      <c r="R194" s="285"/>
      <c r="S194" s="285"/>
      <c r="T194" s="286"/>
      <c r="U194" s="263">
        <f t="shared" si="11"/>
        <v>0</v>
      </c>
      <c r="V194" s="285"/>
      <c r="W194" s="286">
        <f t="shared" si="12"/>
        <v>25000</v>
      </c>
      <c r="X194" s="339" t="s">
        <v>1267</v>
      </c>
      <c r="Y194" s="266" t="s">
        <v>195</v>
      </c>
      <c r="Z194" s="267" t="s">
        <v>872</v>
      </c>
      <c r="AA194" s="125" t="s">
        <v>175</v>
      </c>
      <c r="AB194" s="125" t="s">
        <v>2034</v>
      </c>
    </row>
    <row r="195" spans="1:28" s="269" customFormat="1" ht="51" customHeight="1">
      <c r="A195" s="309" t="s">
        <v>1268</v>
      </c>
      <c r="B195" s="311" t="s">
        <v>1269</v>
      </c>
      <c r="C195" s="271" t="s">
        <v>777</v>
      </c>
      <c r="D195" s="271" t="s">
        <v>28</v>
      </c>
      <c r="E195" s="288" t="s">
        <v>870</v>
      </c>
      <c r="F195" s="285">
        <v>16900</v>
      </c>
      <c r="G195" s="285"/>
      <c r="H195" s="285"/>
      <c r="I195" s="286"/>
      <c r="J195" s="285"/>
      <c r="K195" s="285"/>
      <c r="L195" s="286"/>
      <c r="M195" s="263">
        <f t="shared" si="10"/>
        <v>16900</v>
      </c>
      <c r="N195" s="404"/>
      <c r="O195" s="285"/>
      <c r="P195" s="285"/>
      <c r="Q195" s="286"/>
      <c r="R195" s="285"/>
      <c r="S195" s="285"/>
      <c r="T195" s="286"/>
      <c r="U195" s="263">
        <f t="shared" si="11"/>
        <v>0</v>
      </c>
      <c r="V195" s="285"/>
      <c r="W195" s="286">
        <f t="shared" si="12"/>
        <v>16900</v>
      </c>
      <c r="X195" s="340" t="s">
        <v>1270</v>
      </c>
      <c r="Y195" s="266" t="s">
        <v>195</v>
      </c>
      <c r="Z195" s="267" t="s">
        <v>872</v>
      </c>
      <c r="AA195" s="125" t="s">
        <v>175</v>
      </c>
      <c r="AB195" s="125" t="s">
        <v>2034</v>
      </c>
    </row>
    <row r="196" spans="1:28" s="269" customFormat="1" ht="51" customHeight="1">
      <c r="A196" s="309" t="s">
        <v>1271</v>
      </c>
      <c r="B196" s="312" t="s">
        <v>1272</v>
      </c>
      <c r="C196" s="271" t="s">
        <v>777</v>
      </c>
      <c r="D196" s="271" t="s">
        <v>38</v>
      </c>
      <c r="E196" s="288" t="s">
        <v>760</v>
      </c>
      <c r="F196" s="285"/>
      <c r="G196" s="285"/>
      <c r="H196" s="285"/>
      <c r="I196" s="286"/>
      <c r="J196" s="285"/>
      <c r="K196" s="285"/>
      <c r="L196" s="286"/>
      <c r="M196" s="263">
        <f t="shared" si="10"/>
        <v>0</v>
      </c>
      <c r="N196" s="404"/>
      <c r="O196" s="285"/>
      <c r="P196" s="285"/>
      <c r="Q196" s="286"/>
      <c r="R196" s="285"/>
      <c r="S196" s="285"/>
      <c r="T196" s="286"/>
      <c r="U196" s="263">
        <f t="shared" si="11"/>
        <v>0</v>
      </c>
      <c r="V196" s="285">
        <v>4450</v>
      </c>
      <c r="W196" s="286">
        <f t="shared" si="12"/>
        <v>4450</v>
      </c>
      <c r="X196" s="282" t="s">
        <v>1273</v>
      </c>
      <c r="Y196" s="266" t="s">
        <v>226</v>
      </c>
      <c r="Z196" s="267" t="s">
        <v>762</v>
      </c>
      <c r="AA196" s="125" t="s">
        <v>175</v>
      </c>
      <c r="AB196" s="125" t="s">
        <v>1981</v>
      </c>
    </row>
    <row r="197" spans="1:28" s="269" customFormat="1" ht="51" customHeight="1">
      <c r="A197" s="309" t="s">
        <v>1274</v>
      </c>
      <c r="B197" s="311" t="s">
        <v>1275</v>
      </c>
      <c r="C197" s="271" t="s">
        <v>765</v>
      </c>
      <c r="D197" s="271" t="s">
        <v>38</v>
      </c>
      <c r="E197" s="288" t="s">
        <v>737</v>
      </c>
      <c r="F197" s="285"/>
      <c r="G197" s="285"/>
      <c r="H197" s="285"/>
      <c r="I197" s="286"/>
      <c r="J197" s="285"/>
      <c r="K197" s="285"/>
      <c r="L197" s="286"/>
      <c r="M197" s="263">
        <f t="shared" si="10"/>
        <v>0</v>
      </c>
      <c r="N197" s="404"/>
      <c r="O197" s="285"/>
      <c r="P197" s="285"/>
      <c r="Q197" s="286"/>
      <c r="R197" s="285"/>
      <c r="S197" s="285"/>
      <c r="T197" s="286"/>
      <c r="U197" s="263">
        <f t="shared" si="11"/>
        <v>0</v>
      </c>
      <c r="V197" s="285">
        <v>12000</v>
      </c>
      <c r="W197" s="286">
        <f t="shared" si="12"/>
        <v>12000</v>
      </c>
      <c r="X197" s="282" t="s">
        <v>1276</v>
      </c>
      <c r="Y197" s="266" t="s">
        <v>226</v>
      </c>
      <c r="Z197" s="267" t="s">
        <v>738</v>
      </c>
      <c r="AA197" s="125" t="s">
        <v>175</v>
      </c>
      <c r="AB197" s="125" t="s">
        <v>2035</v>
      </c>
    </row>
    <row r="198" spans="1:28" s="269" customFormat="1" ht="76.5">
      <c r="A198" s="309" t="s">
        <v>1277</v>
      </c>
      <c r="B198" s="338" t="s">
        <v>1278</v>
      </c>
      <c r="C198" s="271" t="s">
        <v>805</v>
      </c>
      <c r="D198" s="271" t="s">
        <v>38</v>
      </c>
      <c r="E198" s="288" t="s">
        <v>737</v>
      </c>
      <c r="F198" s="285"/>
      <c r="G198" s="285"/>
      <c r="H198" s="285"/>
      <c r="I198" s="286"/>
      <c r="J198" s="285"/>
      <c r="K198" s="285"/>
      <c r="L198" s="286"/>
      <c r="M198" s="263">
        <f t="shared" si="10"/>
        <v>0</v>
      </c>
      <c r="N198" s="404">
        <v>18000</v>
      </c>
      <c r="O198" s="285"/>
      <c r="P198" s="285"/>
      <c r="Q198" s="286"/>
      <c r="R198" s="285"/>
      <c r="S198" s="285"/>
      <c r="T198" s="286"/>
      <c r="U198" s="263">
        <f t="shared" si="11"/>
        <v>18000</v>
      </c>
      <c r="V198" s="285"/>
      <c r="W198" s="286">
        <f t="shared" si="12"/>
        <v>18000</v>
      </c>
      <c r="X198" s="282" t="s">
        <v>1279</v>
      </c>
      <c r="Y198" s="266" t="s">
        <v>163</v>
      </c>
      <c r="Z198" s="267" t="s">
        <v>738</v>
      </c>
      <c r="AA198" s="125" t="s">
        <v>175</v>
      </c>
      <c r="AB198" s="125" t="s">
        <v>2036</v>
      </c>
    </row>
    <row r="199" spans="1:28" s="269" customFormat="1" ht="51" customHeight="1">
      <c r="A199" s="309" t="s">
        <v>1280</v>
      </c>
      <c r="B199" s="311" t="s">
        <v>1281</v>
      </c>
      <c r="C199" s="271" t="s">
        <v>788</v>
      </c>
      <c r="D199" s="271" t="s">
        <v>38</v>
      </c>
      <c r="E199" s="288" t="s">
        <v>737</v>
      </c>
      <c r="F199" s="285"/>
      <c r="G199" s="285"/>
      <c r="H199" s="285"/>
      <c r="I199" s="286"/>
      <c r="J199" s="285"/>
      <c r="K199" s="285"/>
      <c r="L199" s="286"/>
      <c r="M199" s="263">
        <f t="shared" si="10"/>
        <v>0</v>
      </c>
      <c r="N199" s="404"/>
      <c r="O199" s="285"/>
      <c r="P199" s="285"/>
      <c r="Q199" s="286"/>
      <c r="R199" s="285"/>
      <c r="S199" s="285"/>
      <c r="T199" s="286"/>
      <c r="U199" s="263">
        <f t="shared" si="11"/>
        <v>0</v>
      </c>
      <c r="V199" s="285">
        <v>5000</v>
      </c>
      <c r="W199" s="286">
        <f t="shared" si="12"/>
        <v>5000</v>
      </c>
      <c r="X199" s="282" t="s">
        <v>1282</v>
      </c>
      <c r="Y199" s="266" t="s">
        <v>226</v>
      </c>
      <c r="Z199" s="267" t="s">
        <v>738</v>
      </c>
      <c r="AA199" s="125" t="s">
        <v>1978</v>
      </c>
      <c r="AB199" s="125" t="s">
        <v>2037</v>
      </c>
    </row>
    <row r="200" spans="1:28" s="269" customFormat="1" ht="51" customHeight="1">
      <c r="A200" s="309" t="s">
        <v>1283</v>
      </c>
      <c r="B200" s="276" t="s">
        <v>1284</v>
      </c>
      <c r="C200" s="271" t="s">
        <v>777</v>
      </c>
      <c r="D200" s="271" t="s">
        <v>38</v>
      </c>
      <c r="E200" s="288" t="s">
        <v>1069</v>
      </c>
      <c r="F200" s="285">
        <v>2000</v>
      </c>
      <c r="G200" s="285"/>
      <c r="H200" s="285"/>
      <c r="I200" s="286"/>
      <c r="J200" s="285"/>
      <c r="K200" s="285"/>
      <c r="L200" s="286"/>
      <c r="M200" s="263">
        <f t="shared" si="10"/>
        <v>2000</v>
      </c>
      <c r="N200" s="404"/>
      <c r="O200" s="285"/>
      <c r="P200" s="285"/>
      <c r="Q200" s="286"/>
      <c r="R200" s="285"/>
      <c r="S200" s="285"/>
      <c r="T200" s="286"/>
      <c r="U200" s="263">
        <f t="shared" si="11"/>
        <v>0</v>
      </c>
      <c r="V200" s="285"/>
      <c r="W200" s="286">
        <f t="shared" si="12"/>
        <v>2000</v>
      </c>
      <c r="X200" s="276" t="s">
        <v>1285</v>
      </c>
      <c r="Y200" s="266" t="s">
        <v>195</v>
      </c>
      <c r="Z200" s="267" t="s">
        <v>1071</v>
      </c>
      <c r="AA200" s="125" t="s">
        <v>175</v>
      </c>
      <c r="AB200" s="125" t="s">
        <v>2038</v>
      </c>
    </row>
    <row r="201" spans="1:28" s="269" customFormat="1" ht="51" customHeight="1">
      <c r="A201" s="309" t="s">
        <v>1286</v>
      </c>
      <c r="B201" s="276" t="s">
        <v>1287</v>
      </c>
      <c r="C201" s="271" t="s">
        <v>777</v>
      </c>
      <c r="D201" s="271" t="s">
        <v>38</v>
      </c>
      <c r="E201" s="288" t="s">
        <v>1069</v>
      </c>
      <c r="F201" s="285"/>
      <c r="G201" s="285"/>
      <c r="H201" s="285"/>
      <c r="I201" s="286"/>
      <c r="J201" s="285"/>
      <c r="K201" s="285"/>
      <c r="L201" s="286"/>
      <c r="M201" s="263">
        <f t="shared" si="10"/>
        <v>0</v>
      </c>
      <c r="N201" s="404">
        <v>5600</v>
      </c>
      <c r="O201" s="285"/>
      <c r="P201" s="285"/>
      <c r="Q201" s="286"/>
      <c r="R201" s="285"/>
      <c r="S201" s="285"/>
      <c r="T201" s="286"/>
      <c r="U201" s="263">
        <f t="shared" si="11"/>
        <v>5600</v>
      </c>
      <c r="V201" s="285"/>
      <c r="W201" s="286">
        <f t="shared" si="12"/>
        <v>5600</v>
      </c>
      <c r="X201" s="341" t="s">
        <v>1288</v>
      </c>
      <c r="Y201" s="266" t="s">
        <v>163</v>
      </c>
      <c r="Z201" s="267" t="s">
        <v>1071</v>
      </c>
      <c r="AA201" s="125" t="s">
        <v>1860</v>
      </c>
      <c r="AB201" s="125" t="s">
        <v>2039</v>
      </c>
    </row>
    <row r="202" spans="1:28" s="269" customFormat="1" ht="51" customHeight="1">
      <c r="A202" s="309" t="s">
        <v>1289</v>
      </c>
      <c r="B202" s="276" t="s">
        <v>1290</v>
      </c>
      <c r="C202" s="271" t="s">
        <v>788</v>
      </c>
      <c r="D202" s="271" t="s">
        <v>38</v>
      </c>
      <c r="E202" s="288" t="s">
        <v>1069</v>
      </c>
      <c r="F202" s="285"/>
      <c r="G202" s="285"/>
      <c r="H202" s="285"/>
      <c r="I202" s="286"/>
      <c r="J202" s="285"/>
      <c r="K202" s="285"/>
      <c r="L202" s="286"/>
      <c r="M202" s="263">
        <f t="shared" si="10"/>
        <v>0</v>
      </c>
      <c r="N202" s="404"/>
      <c r="O202" s="285"/>
      <c r="P202" s="285"/>
      <c r="Q202" s="286"/>
      <c r="R202" s="285"/>
      <c r="S202" s="285"/>
      <c r="T202" s="286"/>
      <c r="U202" s="263">
        <f t="shared" si="11"/>
        <v>0</v>
      </c>
      <c r="V202" s="285">
        <v>5800</v>
      </c>
      <c r="W202" s="286">
        <f t="shared" si="12"/>
        <v>5800</v>
      </c>
      <c r="X202" s="341" t="s">
        <v>1291</v>
      </c>
      <c r="Y202" s="266" t="s">
        <v>226</v>
      </c>
      <c r="Z202" s="267" t="s">
        <v>1071</v>
      </c>
      <c r="AA202" s="125" t="s">
        <v>1870</v>
      </c>
      <c r="AB202" s="125" t="s">
        <v>2040</v>
      </c>
    </row>
    <row r="203" spans="1:28" s="269" customFormat="1" ht="51" customHeight="1">
      <c r="A203" s="309" t="s">
        <v>1292</v>
      </c>
      <c r="B203" s="276" t="s">
        <v>1293</v>
      </c>
      <c r="C203" s="271" t="s">
        <v>759</v>
      </c>
      <c r="D203" s="271" t="s">
        <v>38</v>
      </c>
      <c r="E203" s="288" t="s">
        <v>1069</v>
      </c>
      <c r="F203" s="285"/>
      <c r="G203" s="285"/>
      <c r="H203" s="285"/>
      <c r="I203" s="286"/>
      <c r="J203" s="285"/>
      <c r="K203" s="285"/>
      <c r="L203" s="286"/>
      <c r="M203" s="263">
        <f t="shared" si="10"/>
        <v>0</v>
      </c>
      <c r="N203" s="404">
        <v>1400</v>
      </c>
      <c r="O203" s="285"/>
      <c r="P203" s="285"/>
      <c r="Q203" s="286"/>
      <c r="R203" s="285"/>
      <c r="S203" s="285"/>
      <c r="T203" s="286"/>
      <c r="U203" s="263">
        <f t="shared" si="11"/>
        <v>1400</v>
      </c>
      <c r="V203" s="285"/>
      <c r="W203" s="286">
        <f t="shared" si="12"/>
        <v>1400</v>
      </c>
      <c r="X203" s="341" t="s">
        <v>1294</v>
      </c>
      <c r="Y203" s="266" t="s">
        <v>163</v>
      </c>
      <c r="Z203" s="267" t="s">
        <v>1071</v>
      </c>
      <c r="AA203" s="125" t="s">
        <v>175</v>
      </c>
      <c r="AB203" s="125" t="s">
        <v>2041</v>
      </c>
    </row>
    <row r="204" spans="1:28" s="269" customFormat="1" ht="51" customHeight="1">
      <c r="A204" s="309" t="s">
        <v>1295</v>
      </c>
      <c r="B204" s="311" t="s">
        <v>1296</v>
      </c>
      <c r="C204" s="271" t="s">
        <v>777</v>
      </c>
      <c r="D204" s="271" t="s">
        <v>38</v>
      </c>
      <c r="E204" s="288" t="s">
        <v>1069</v>
      </c>
      <c r="F204" s="285"/>
      <c r="G204" s="285"/>
      <c r="H204" s="285"/>
      <c r="I204" s="286"/>
      <c r="J204" s="285"/>
      <c r="K204" s="285"/>
      <c r="L204" s="286"/>
      <c r="M204" s="263">
        <f t="shared" si="10"/>
        <v>0</v>
      </c>
      <c r="N204" s="404"/>
      <c r="O204" s="285"/>
      <c r="P204" s="285"/>
      <c r="Q204" s="286"/>
      <c r="R204" s="285"/>
      <c r="S204" s="285"/>
      <c r="T204" s="286"/>
      <c r="U204" s="263">
        <f t="shared" si="11"/>
        <v>0</v>
      </c>
      <c r="V204" s="285">
        <v>23500</v>
      </c>
      <c r="W204" s="286">
        <f t="shared" si="12"/>
        <v>23500</v>
      </c>
      <c r="X204" s="340" t="s">
        <v>1297</v>
      </c>
      <c r="Y204" s="266" t="s">
        <v>226</v>
      </c>
      <c r="Z204" s="267" t="s">
        <v>1071</v>
      </c>
      <c r="AA204" s="125" t="s">
        <v>175</v>
      </c>
      <c r="AB204" s="430" t="s">
        <v>2042</v>
      </c>
    </row>
    <row r="205" spans="1:28" s="269" customFormat="1" ht="51" customHeight="1">
      <c r="A205" s="309" t="s">
        <v>1298</v>
      </c>
      <c r="B205" s="311" t="s">
        <v>1299</v>
      </c>
      <c r="C205" s="271" t="s">
        <v>765</v>
      </c>
      <c r="D205" s="271" t="s">
        <v>28</v>
      </c>
      <c r="E205" s="288" t="s">
        <v>793</v>
      </c>
      <c r="F205" s="285">
        <v>8278</v>
      </c>
      <c r="G205" s="285"/>
      <c r="H205" s="285"/>
      <c r="I205" s="286"/>
      <c r="J205" s="285"/>
      <c r="K205" s="285"/>
      <c r="L205" s="286"/>
      <c r="M205" s="263">
        <f t="shared" si="10"/>
        <v>8278</v>
      </c>
      <c r="N205" s="404"/>
      <c r="O205" s="285"/>
      <c r="P205" s="285"/>
      <c r="Q205" s="286"/>
      <c r="R205" s="285"/>
      <c r="S205" s="285"/>
      <c r="T205" s="286"/>
      <c r="U205" s="263">
        <f t="shared" si="11"/>
        <v>0</v>
      </c>
      <c r="V205" s="285"/>
      <c r="W205" s="286">
        <f t="shared" si="12"/>
        <v>8278</v>
      </c>
      <c r="X205" s="282" t="s">
        <v>1300</v>
      </c>
      <c r="Y205" s="266" t="s">
        <v>195</v>
      </c>
      <c r="Z205" s="267" t="s">
        <v>794</v>
      </c>
      <c r="AA205" s="125" t="s">
        <v>1870</v>
      </c>
      <c r="AB205" s="125" t="s">
        <v>2043</v>
      </c>
    </row>
    <row r="206" spans="1:28" s="269" customFormat="1" ht="51" customHeight="1">
      <c r="A206" s="309" t="s">
        <v>1301</v>
      </c>
      <c r="B206" s="312" t="s">
        <v>1302</v>
      </c>
      <c r="C206" s="271" t="s">
        <v>759</v>
      </c>
      <c r="D206" s="271" t="s">
        <v>38</v>
      </c>
      <c r="E206" s="288" t="s">
        <v>753</v>
      </c>
      <c r="F206" s="285"/>
      <c r="G206" s="285"/>
      <c r="H206" s="285"/>
      <c r="I206" s="286"/>
      <c r="J206" s="285"/>
      <c r="K206" s="285"/>
      <c r="L206" s="286"/>
      <c r="M206" s="263">
        <f t="shared" si="10"/>
        <v>0</v>
      </c>
      <c r="N206" s="404"/>
      <c r="O206" s="285"/>
      <c r="P206" s="285"/>
      <c r="Q206" s="286"/>
      <c r="R206" s="285"/>
      <c r="S206" s="285"/>
      <c r="T206" s="286"/>
      <c r="U206" s="263">
        <f t="shared" si="11"/>
        <v>0</v>
      </c>
      <c r="V206" s="285">
        <v>30000</v>
      </c>
      <c r="W206" s="286">
        <f t="shared" si="12"/>
        <v>30000</v>
      </c>
      <c r="X206" s="282" t="s">
        <v>1303</v>
      </c>
      <c r="Y206" s="266" t="s">
        <v>226</v>
      </c>
      <c r="Z206" s="267" t="s">
        <v>755</v>
      </c>
      <c r="AA206" s="125" t="s">
        <v>1870</v>
      </c>
      <c r="AB206" s="125" t="s">
        <v>2044</v>
      </c>
    </row>
    <row r="207" spans="1:28" s="269" customFormat="1" ht="51" customHeight="1">
      <c r="A207" s="309" t="s">
        <v>1304</v>
      </c>
      <c r="B207" s="276" t="s">
        <v>1305</v>
      </c>
      <c r="C207" s="271" t="s">
        <v>769</v>
      </c>
      <c r="D207" s="271" t="s">
        <v>38</v>
      </c>
      <c r="E207" s="288" t="s">
        <v>895</v>
      </c>
      <c r="F207" s="285"/>
      <c r="G207" s="285"/>
      <c r="H207" s="285"/>
      <c r="I207" s="286"/>
      <c r="J207" s="285"/>
      <c r="K207" s="285"/>
      <c r="L207" s="286"/>
      <c r="M207" s="263">
        <f t="shared" si="10"/>
        <v>0</v>
      </c>
      <c r="N207" s="404">
        <v>20000</v>
      </c>
      <c r="O207" s="285"/>
      <c r="P207" s="285"/>
      <c r="Q207" s="286"/>
      <c r="R207" s="285"/>
      <c r="S207" s="285"/>
      <c r="T207" s="286"/>
      <c r="U207" s="263">
        <f t="shared" si="11"/>
        <v>20000</v>
      </c>
      <c r="V207" s="285"/>
      <c r="W207" s="286">
        <f t="shared" si="12"/>
        <v>20000</v>
      </c>
      <c r="X207" s="276" t="s">
        <v>1306</v>
      </c>
      <c r="Y207" s="266" t="s">
        <v>163</v>
      </c>
      <c r="Z207" s="267" t="s">
        <v>896</v>
      </c>
      <c r="AA207" s="132" t="s">
        <v>175</v>
      </c>
      <c r="AB207" s="132" t="s">
        <v>1949</v>
      </c>
    </row>
    <row r="208" spans="1:28" s="269" customFormat="1" ht="51" customHeight="1">
      <c r="A208" s="309" t="s">
        <v>1307</v>
      </c>
      <c r="B208" s="276" t="s">
        <v>1308</v>
      </c>
      <c r="C208" s="271" t="s">
        <v>769</v>
      </c>
      <c r="D208" s="271" t="s">
        <v>38</v>
      </c>
      <c r="E208" s="288" t="s">
        <v>895</v>
      </c>
      <c r="F208" s="285"/>
      <c r="G208" s="285"/>
      <c r="H208" s="285"/>
      <c r="I208" s="286"/>
      <c r="J208" s="285"/>
      <c r="K208" s="285"/>
      <c r="L208" s="286"/>
      <c r="M208" s="263">
        <f t="shared" si="10"/>
        <v>0</v>
      </c>
      <c r="N208" s="409">
        <v>6500</v>
      </c>
      <c r="O208" s="285"/>
      <c r="P208" s="285"/>
      <c r="Q208" s="286"/>
      <c r="R208" s="285"/>
      <c r="S208" s="285"/>
      <c r="T208" s="286"/>
      <c r="U208" s="263">
        <f t="shared" si="11"/>
        <v>6500</v>
      </c>
      <c r="V208" s="285"/>
      <c r="W208" s="286">
        <f t="shared" si="12"/>
        <v>6500</v>
      </c>
      <c r="X208" s="341" t="s">
        <v>1309</v>
      </c>
      <c r="Y208" s="266" t="s">
        <v>163</v>
      </c>
      <c r="Z208" s="267" t="s">
        <v>896</v>
      </c>
      <c r="AA208" s="132" t="s">
        <v>175</v>
      </c>
      <c r="AB208" s="132" t="s">
        <v>1949</v>
      </c>
    </row>
    <row r="209" spans="1:28" s="269" customFormat="1" ht="51" customHeight="1">
      <c r="A209" s="309" t="s">
        <v>1310</v>
      </c>
      <c r="B209" s="276" t="s">
        <v>1311</v>
      </c>
      <c r="C209" s="271" t="s">
        <v>769</v>
      </c>
      <c r="D209" s="271" t="s">
        <v>38</v>
      </c>
      <c r="E209" s="288" t="s">
        <v>895</v>
      </c>
      <c r="F209" s="285"/>
      <c r="G209" s="285"/>
      <c r="H209" s="285"/>
      <c r="I209" s="286"/>
      <c r="J209" s="285"/>
      <c r="K209" s="285"/>
      <c r="L209" s="286"/>
      <c r="M209" s="263">
        <f t="shared" si="10"/>
        <v>0</v>
      </c>
      <c r="N209" s="409">
        <v>6000</v>
      </c>
      <c r="O209" s="285"/>
      <c r="P209" s="285"/>
      <c r="Q209" s="286"/>
      <c r="R209" s="285"/>
      <c r="S209" s="285"/>
      <c r="T209" s="286"/>
      <c r="U209" s="263">
        <f t="shared" si="11"/>
        <v>6000</v>
      </c>
      <c r="V209" s="285"/>
      <c r="W209" s="286">
        <f t="shared" si="12"/>
        <v>6000</v>
      </c>
      <c r="X209" s="341" t="s">
        <v>1312</v>
      </c>
      <c r="Y209" s="266" t="s">
        <v>163</v>
      </c>
      <c r="Z209" s="267" t="s">
        <v>896</v>
      </c>
      <c r="AA209" s="132" t="s">
        <v>175</v>
      </c>
      <c r="AB209" s="132" t="s">
        <v>1949</v>
      </c>
    </row>
    <row r="210" spans="1:28" s="269" customFormat="1" ht="51" customHeight="1">
      <c r="A210" s="309" t="s">
        <v>1313</v>
      </c>
      <c r="B210" s="276" t="s">
        <v>1314</v>
      </c>
      <c r="C210" s="271" t="s">
        <v>769</v>
      </c>
      <c r="D210" s="271" t="s">
        <v>0</v>
      </c>
      <c r="E210" s="288" t="s">
        <v>895</v>
      </c>
      <c r="F210" s="285"/>
      <c r="G210" s="285"/>
      <c r="H210" s="285"/>
      <c r="I210" s="286"/>
      <c r="J210" s="285"/>
      <c r="K210" s="285"/>
      <c r="L210" s="286"/>
      <c r="M210" s="263">
        <f t="shared" si="10"/>
        <v>0</v>
      </c>
      <c r="N210" s="409"/>
      <c r="O210" s="285"/>
      <c r="P210" s="285"/>
      <c r="Q210" s="286"/>
      <c r="R210" s="285"/>
      <c r="S210" s="285"/>
      <c r="T210" s="286"/>
      <c r="U210" s="263">
        <f t="shared" si="11"/>
        <v>0</v>
      </c>
      <c r="V210" s="285">
        <v>42000</v>
      </c>
      <c r="W210" s="286">
        <f t="shared" si="12"/>
        <v>42000</v>
      </c>
      <c r="X210" s="341" t="s">
        <v>1315</v>
      </c>
      <c r="Y210" s="266" t="s">
        <v>226</v>
      </c>
      <c r="Z210" s="267" t="s">
        <v>896</v>
      </c>
      <c r="AA210" s="132" t="s">
        <v>175</v>
      </c>
      <c r="AB210" s="132" t="s">
        <v>1949</v>
      </c>
    </row>
    <row r="211" spans="1:28" s="269" customFormat="1" ht="51" customHeight="1">
      <c r="A211" s="309" t="s">
        <v>1316</v>
      </c>
      <c r="B211" s="276" t="s">
        <v>1317</v>
      </c>
      <c r="C211" s="271" t="s">
        <v>769</v>
      </c>
      <c r="D211" s="271" t="s">
        <v>38</v>
      </c>
      <c r="E211" s="288" t="s">
        <v>895</v>
      </c>
      <c r="F211" s="285"/>
      <c r="G211" s="285"/>
      <c r="H211" s="285"/>
      <c r="I211" s="286"/>
      <c r="J211" s="285"/>
      <c r="K211" s="285"/>
      <c r="L211" s="286"/>
      <c r="M211" s="263">
        <f t="shared" si="10"/>
        <v>0</v>
      </c>
      <c r="N211" s="409"/>
      <c r="O211" s="285"/>
      <c r="P211" s="285"/>
      <c r="Q211" s="286"/>
      <c r="R211" s="285"/>
      <c r="S211" s="285"/>
      <c r="T211" s="286"/>
      <c r="U211" s="263">
        <f t="shared" si="11"/>
        <v>0</v>
      </c>
      <c r="V211" s="285">
        <v>100000</v>
      </c>
      <c r="W211" s="286">
        <f t="shared" si="12"/>
        <v>100000</v>
      </c>
      <c r="X211" s="341" t="s">
        <v>1318</v>
      </c>
      <c r="Y211" s="266" t="s">
        <v>226</v>
      </c>
      <c r="Z211" s="267" t="s">
        <v>896</v>
      </c>
      <c r="AA211" s="132" t="s">
        <v>175</v>
      </c>
      <c r="AB211" s="132" t="s">
        <v>1949</v>
      </c>
    </row>
    <row r="212" spans="1:28" s="269" customFormat="1" ht="51" customHeight="1">
      <c r="A212" s="309" t="s">
        <v>1319</v>
      </c>
      <c r="B212" s="276" t="s">
        <v>1320</v>
      </c>
      <c r="C212" s="271" t="s">
        <v>769</v>
      </c>
      <c r="D212" s="271" t="s">
        <v>0</v>
      </c>
      <c r="E212" s="288" t="s">
        <v>895</v>
      </c>
      <c r="F212" s="285"/>
      <c r="G212" s="285"/>
      <c r="H212" s="285"/>
      <c r="I212" s="286"/>
      <c r="J212" s="285"/>
      <c r="K212" s="285"/>
      <c r="L212" s="286"/>
      <c r="M212" s="263">
        <f t="shared" si="10"/>
        <v>0</v>
      </c>
      <c r="N212" s="409"/>
      <c r="O212" s="285"/>
      <c r="P212" s="285"/>
      <c r="Q212" s="286"/>
      <c r="R212" s="285"/>
      <c r="S212" s="285"/>
      <c r="T212" s="286"/>
      <c r="U212" s="263">
        <f t="shared" si="11"/>
        <v>0</v>
      </c>
      <c r="V212" s="285">
        <v>120000</v>
      </c>
      <c r="W212" s="286">
        <f t="shared" si="12"/>
        <v>120000</v>
      </c>
      <c r="X212" s="341" t="s">
        <v>1321</v>
      </c>
      <c r="Y212" s="266" t="s">
        <v>226</v>
      </c>
      <c r="Z212" s="267" t="s">
        <v>896</v>
      </c>
      <c r="AA212" s="132" t="s">
        <v>175</v>
      </c>
      <c r="AB212" s="132" t="s">
        <v>1949</v>
      </c>
    </row>
    <row r="213" spans="1:28" s="269" customFormat="1" ht="51" customHeight="1">
      <c r="A213" s="309" t="s">
        <v>1322</v>
      </c>
      <c r="B213" s="276" t="s">
        <v>1323</v>
      </c>
      <c r="C213" s="271" t="s">
        <v>769</v>
      </c>
      <c r="D213" s="271" t="s">
        <v>38</v>
      </c>
      <c r="E213" s="288" t="s">
        <v>895</v>
      </c>
      <c r="F213" s="285">
        <v>6300</v>
      </c>
      <c r="G213" s="285"/>
      <c r="H213" s="285"/>
      <c r="I213" s="286"/>
      <c r="J213" s="285"/>
      <c r="K213" s="285"/>
      <c r="L213" s="286"/>
      <c r="M213" s="263">
        <f t="shared" si="10"/>
        <v>6300</v>
      </c>
      <c r="N213" s="409">
        <v>25700</v>
      </c>
      <c r="O213" s="285"/>
      <c r="P213" s="285"/>
      <c r="Q213" s="286"/>
      <c r="R213" s="285"/>
      <c r="S213" s="285"/>
      <c r="T213" s="286"/>
      <c r="U213" s="263">
        <f t="shared" si="11"/>
        <v>25700</v>
      </c>
      <c r="V213" s="285"/>
      <c r="W213" s="286">
        <f t="shared" si="12"/>
        <v>32000</v>
      </c>
      <c r="X213" s="341" t="s">
        <v>1323</v>
      </c>
      <c r="Y213" s="266" t="s">
        <v>163</v>
      </c>
      <c r="Z213" s="267" t="s">
        <v>896</v>
      </c>
      <c r="AA213" s="132" t="s">
        <v>175</v>
      </c>
      <c r="AB213" s="132" t="s">
        <v>1949</v>
      </c>
    </row>
    <row r="214" spans="1:28" s="269" customFormat="1" ht="51" customHeight="1">
      <c r="A214" s="309" t="s">
        <v>1324</v>
      </c>
      <c r="B214" s="276" t="s">
        <v>1325</v>
      </c>
      <c r="C214" s="271" t="s">
        <v>769</v>
      </c>
      <c r="D214" s="271" t="s">
        <v>0</v>
      </c>
      <c r="E214" s="288" t="s">
        <v>895</v>
      </c>
      <c r="F214" s="285"/>
      <c r="G214" s="285"/>
      <c r="H214" s="285"/>
      <c r="I214" s="286"/>
      <c r="J214" s="285"/>
      <c r="K214" s="285"/>
      <c r="L214" s="286"/>
      <c r="M214" s="263">
        <f t="shared" si="10"/>
        <v>0</v>
      </c>
      <c r="N214" s="409">
        <v>52000</v>
      </c>
      <c r="O214" s="285"/>
      <c r="P214" s="285"/>
      <c r="Q214" s="286"/>
      <c r="R214" s="285"/>
      <c r="S214" s="285"/>
      <c r="T214" s="286"/>
      <c r="U214" s="263">
        <f t="shared" si="11"/>
        <v>52000</v>
      </c>
      <c r="V214" s="285"/>
      <c r="W214" s="286">
        <f t="shared" si="12"/>
        <v>52000</v>
      </c>
      <c r="X214" s="341" t="s">
        <v>1326</v>
      </c>
      <c r="Y214" s="266" t="s">
        <v>163</v>
      </c>
      <c r="Z214" s="267" t="s">
        <v>896</v>
      </c>
      <c r="AA214" s="132" t="s">
        <v>175</v>
      </c>
      <c r="AB214" s="132" t="s">
        <v>1991</v>
      </c>
    </row>
    <row r="215" spans="1:28" s="269" customFormat="1" ht="51" customHeight="1">
      <c r="A215" s="309" t="s">
        <v>1327</v>
      </c>
      <c r="B215" s="276" t="s">
        <v>1328</v>
      </c>
      <c r="C215" s="271" t="s">
        <v>769</v>
      </c>
      <c r="D215" s="271" t="s">
        <v>0</v>
      </c>
      <c r="E215" s="288" t="s">
        <v>895</v>
      </c>
      <c r="F215" s="285"/>
      <c r="G215" s="285"/>
      <c r="H215" s="285"/>
      <c r="I215" s="286"/>
      <c r="J215" s="285"/>
      <c r="K215" s="285"/>
      <c r="L215" s="286"/>
      <c r="M215" s="263">
        <f t="shared" si="10"/>
        <v>0</v>
      </c>
      <c r="N215" s="409">
        <v>52000</v>
      </c>
      <c r="O215" s="285"/>
      <c r="P215" s="285"/>
      <c r="Q215" s="286"/>
      <c r="R215" s="285"/>
      <c r="S215" s="285"/>
      <c r="T215" s="286"/>
      <c r="U215" s="263">
        <f t="shared" si="11"/>
        <v>52000</v>
      </c>
      <c r="V215" s="285"/>
      <c r="W215" s="286">
        <f t="shared" si="12"/>
        <v>52000</v>
      </c>
      <c r="X215" s="341" t="s">
        <v>1328</v>
      </c>
      <c r="Y215" s="266" t="s">
        <v>163</v>
      </c>
      <c r="Z215" s="267" t="s">
        <v>896</v>
      </c>
      <c r="AA215" s="132" t="s">
        <v>175</v>
      </c>
      <c r="AB215" s="132" t="s">
        <v>1949</v>
      </c>
    </row>
    <row r="216" spans="1:28" s="269" customFormat="1" ht="51" customHeight="1">
      <c r="A216" s="309" t="s">
        <v>1329</v>
      </c>
      <c r="B216" s="276" t="s">
        <v>1330</v>
      </c>
      <c r="C216" s="271" t="s">
        <v>769</v>
      </c>
      <c r="D216" s="271" t="s">
        <v>38</v>
      </c>
      <c r="E216" s="288" t="s">
        <v>895</v>
      </c>
      <c r="F216" s="285"/>
      <c r="G216" s="285"/>
      <c r="H216" s="285"/>
      <c r="I216" s="286"/>
      <c r="J216" s="285"/>
      <c r="K216" s="285"/>
      <c r="L216" s="286"/>
      <c r="M216" s="263">
        <f t="shared" si="10"/>
        <v>0</v>
      </c>
      <c r="N216" s="409">
        <v>20000</v>
      </c>
      <c r="O216" s="285"/>
      <c r="P216" s="285"/>
      <c r="Q216" s="286"/>
      <c r="R216" s="285"/>
      <c r="S216" s="285"/>
      <c r="T216" s="286"/>
      <c r="U216" s="263">
        <f t="shared" si="11"/>
        <v>20000</v>
      </c>
      <c r="V216" s="285"/>
      <c r="W216" s="286">
        <f t="shared" si="12"/>
        <v>20000</v>
      </c>
      <c r="X216" s="341" t="s">
        <v>1330</v>
      </c>
      <c r="Y216" s="266" t="s">
        <v>163</v>
      </c>
      <c r="Z216" s="267" t="s">
        <v>896</v>
      </c>
      <c r="AA216" s="132" t="s">
        <v>175</v>
      </c>
      <c r="AB216" s="132" t="s">
        <v>1949</v>
      </c>
    </row>
    <row r="217" spans="1:28" s="269" customFormat="1" ht="51" customHeight="1">
      <c r="A217" s="309" t="s">
        <v>1331</v>
      </c>
      <c r="B217" s="312" t="s">
        <v>1332</v>
      </c>
      <c r="C217" s="271" t="s">
        <v>769</v>
      </c>
      <c r="D217" s="271" t="s">
        <v>38</v>
      </c>
      <c r="E217" s="288" t="s">
        <v>895</v>
      </c>
      <c r="F217" s="285">
        <v>24000</v>
      </c>
      <c r="G217" s="285"/>
      <c r="H217" s="285"/>
      <c r="I217" s="286"/>
      <c r="J217" s="285"/>
      <c r="K217" s="285"/>
      <c r="L217" s="286"/>
      <c r="M217" s="263">
        <f t="shared" ref="M217:M226" si="13">F217+H217+J217+K217</f>
        <v>24000</v>
      </c>
      <c r="N217" s="404"/>
      <c r="O217" s="285"/>
      <c r="P217" s="285"/>
      <c r="Q217" s="286"/>
      <c r="R217" s="285"/>
      <c r="S217" s="285"/>
      <c r="T217" s="286"/>
      <c r="U217" s="263">
        <f t="shared" ref="U217:U226" si="14">N217+P217+R217+S217</f>
        <v>0</v>
      </c>
      <c r="V217" s="285">
        <v>600000</v>
      </c>
      <c r="W217" s="286">
        <f t="shared" ref="W217:W226" si="15">V217+U217+M217</f>
        <v>624000</v>
      </c>
      <c r="X217" s="282" t="s">
        <v>1333</v>
      </c>
      <c r="Y217" s="266" t="s">
        <v>74</v>
      </c>
      <c r="Z217" s="267" t="s">
        <v>896</v>
      </c>
      <c r="AA217" s="132" t="s">
        <v>175</v>
      </c>
      <c r="AB217" s="132" t="s">
        <v>2045</v>
      </c>
    </row>
    <row r="218" spans="1:28" s="269" customFormat="1" ht="51" customHeight="1">
      <c r="A218" s="309" t="s">
        <v>1334</v>
      </c>
      <c r="B218" s="312" t="s">
        <v>1335</v>
      </c>
      <c r="C218" s="271" t="s">
        <v>777</v>
      </c>
      <c r="D218" s="271" t="s">
        <v>38</v>
      </c>
      <c r="E218" s="288" t="s">
        <v>797</v>
      </c>
      <c r="F218" s="285"/>
      <c r="G218" s="285"/>
      <c r="H218" s="285"/>
      <c r="I218" s="286"/>
      <c r="J218" s="285"/>
      <c r="K218" s="285"/>
      <c r="L218" s="286"/>
      <c r="M218" s="263">
        <f t="shared" si="13"/>
        <v>0</v>
      </c>
      <c r="N218" s="404">
        <v>2400</v>
      </c>
      <c r="O218" s="285"/>
      <c r="P218" s="285"/>
      <c r="Q218" s="286"/>
      <c r="R218" s="285"/>
      <c r="S218" s="285"/>
      <c r="T218" s="286"/>
      <c r="U218" s="263">
        <f t="shared" si="14"/>
        <v>2400</v>
      </c>
      <c r="V218" s="285"/>
      <c r="W218" s="286">
        <f t="shared" si="15"/>
        <v>2400</v>
      </c>
      <c r="X218" s="282" t="s">
        <v>1336</v>
      </c>
      <c r="Y218" s="266" t="s">
        <v>163</v>
      </c>
      <c r="Z218" s="267" t="s">
        <v>799</v>
      </c>
      <c r="AA218" s="125" t="s">
        <v>175</v>
      </c>
      <c r="AB218" s="125" t="s">
        <v>2046</v>
      </c>
    </row>
    <row r="219" spans="1:28" s="269" customFormat="1" ht="51" customHeight="1">
      <c r="A219" s="309" t="s">
        <v>1337</v>
      </c>
      <c r="B219" s="338" t="s">
        <v>1338</v>
      </c>
      <c r="C219" s="271" t="s">
        <v>759</v>
      </c>
      <c r="D219" s="271" t="s">
        <v>38</v>
      </c>
      <c r="E219" s="288" t="s">
        <v>723</v>
      </c>
      <c r="F219" s="285"/>
      <c r="G219" s="285"/>
      <c r="H219" s="285"/>
      <c r="I219" s="286"/>
      <c r="J219" s="285"/>
      <c r="K219" s="285"/>
      <c r="L219" s="286"/>
      <c r="M219" s="263">
        <f t="shared" si="13"/>
        <v>0</v>
      </c>
      <c r="N219" s="404">
        <v>2000</v>
      </c>
      <c r="O219" s="285"/>
      <c r="P219" s="285"/>
      <c r="Q219" s="286"/>
      <c r="R219" s="285"/>
      <c r="S219" s="285"/>
      <c r="T219" s="286"/>
      <c r="U219" s="263">
        <f t="shared" si="14"/>
        <v>2000</v>
      </c>
      <c r="V219" s="285">
        <v>2000</v>
      </c>
      <c r="W219" s="286">
        <f t="shared" si="15"/>
        <v>4000</v>
      </c>
      <c r="X219" s="282" t="s">
        <v>1339</v>
      </c>
      <c r="Y219" s="266" t="s">
        <v>57</v>
      </c>
      <c r="Z219" s="267" t="s">
        <v>725</v>
      </c>
      <c r="AA219" s="125" t="s">
        <v>175</v>
      </c>
      <c r="AB219" s="108" t="s">
        <v>1956</v>
      </c>
    </row>
    <row r="220" spans="1:28" s="269" customFormat="1" ht="51" customHeight="1">
      <c r="A220" s="309" t="s">
        <v>1340</v>
      </c>
      <c r="B220" s="311" t="s">
        <v>1341</v>
      </c>
      <c r="C220" s="271" t="s">
        <v>777</v>
      </c>
      <c r="D220" s="271" t="s">
        <v>38</v>
      </c>
      <c r="E220" s="288" t="s">
        <v>723</v>
      </c>
      <c r="F220" s="285"/>
      <c r="G220" s="285"/>
      <c r="H220" s="285"/>
      <c r="I220" s="286"/>
      <c r="J220" s="285"/>
      <c r="K220" s="285"/>
      <c r="L220" s="286"/>
      <c r="M220" s="263">
        <f t="shared" si="13"/>
        <v>0</v>
      </c>
      <c r="N220" s="404">
        <v>14000</v>
      </c>
      <c r="O220" s="285"/>
      <c r="P220" s="285"/>
      <c r="Q220" s="286"/>
      <c r="R220" s="285"/>
      <c r="S220" s="285"/>
      <c r="T220" s="286"/>
      <c r="U220" s="263">
        <f t="shared" si="14"/>
        <v>14000</v>
      </c>
      <c r="V220" s="285">
        <v>21000</v>
      </c>
      <c r="W220" s="286">
        <f t="shared" si="15"/>
        <v>35000</v>
      </c>
      <c r="X220" s="282" t="s">
        <v>1342</v>
      </c>
      <c r="Y220" s="266" t="s">
        <v>1343</v>
      </c>
      <c r="Z220" s="267" t="s">
        <v>725</v>
      </c>
      <c r="AA220" s="125" t="s">
        <v>175</v>
      </c>
      <c r="AB220" s="108" t="s">
        <v>2047</v>
      </c>
    </row>
    <row r="221" spans="1:28" s="269" customFormat="1" ht="51" customHeight="1">
      <c r="A221" s="309" t="s">
        <v>1344</v>
      </c>
      <c r="B221" s="311" t="s">
        <v>1345</v>
      </c>
      <c r="C221" s="271" t="s">
        <v>759</v>
      </c>
      <c r="D221" s="271" t="s">
        <v>38</v>
      </c>
      <c r="E221" s="288" t="s">
        <v>733</v>
      </c>
      <c r="F221" s="285">
        <v>940</v>
      </c>
      <c r="G221" s="285"/>
      <c r="H221" s="285"/>
      <c r="I221" s="286"/>
      <c r="J221" s="285"/>
      <c r="K221" s="285"/>
      <c r="L221" s="286"/>
      <c r="M221" s="263">
        <f t="shared" si="13"/>
        <v>940</v>
      </c>
      <c r="N221" s="404">
        <v>1000</v>
      </c>
      <c r="O221" s="285"/>
      <c r="P221" s="285"/>
      <c r="Q221" s="286"/>
      <c r="R221" s="285"/>
      <c r="S221" s="285"/>
      <c r="T221" s="286"/>
      <c r="U221" s="263">
        <f t="shared" si="14"/>
        <v>1000</v>
      </c>
      <c r="V221" s="285"/>
      <c r="W221" s="286">
        <f t="shared" si="15"/>
        <v>1940</v>
      </c>
      <c r="X221" s="319" t="s">
        <v>1346</v>
      </c>
      <c r="Y221" s="266" t="s">
        <v>180</v>
      </c>
      <c r="Z221" s="267" t="s">
        <v>734</v>
      </c>
      <c r="AA221" s="125" t="s">
        <v>1893</v>
      </c>
      <c r="AB221" s="125" t="s">
        <v>2048</v>
      </c>
    </row>
    <row r="222" spans="1:28" s="269" customFormat="1" ht="51" customHeight="1">
      <c r="A222" s="309" t="s">
        <v>1347</v>
      </c>
      <c r="B222" s="311" t="s">
        <v>1348</v>
      </c>
      <c r="C222" s="271" t="s">
        <v>759</v>
      </c>
      <c r="D222" s="271" t="s">
        <v>38</v>
      </c>
      <c r="E222" s="294" t="s">
        <v>728</v>
      </c>
      <c r="F222" s="285"/>
      <c r="G222" s="285"/>
      <c r="H222" s="285"/>
      <c r="I222" s="286"/>
      <c r="J222" s="285"/>
      <c r="K222" s="285"/>
      <c r="L222" s="286"/>
      <c r="M222" s="263">
        <f t="shared" si="13"/>
        <v>0</v>
      </c>
      <c r="N222" s="404">
        <v>4100</v>
      </c>
      <c r="O222" s="285"/>
      <c r="P222" s="285"/>
      <c r="Q222" s="286"/>
      <c r="R222" s="285"/>
      <c r="S222" s="285"/>
      <c r="T222" s="286"/>
      <c r="U222" s="263">
        <f t="shared" si="14"/>
        <v>4100</v>
      </c>
      <c r="V222" s="285">
        <v>4100</v>
      </c>
      <c r="W222" s="286">
        <f t="shared" si="15"/>
        <v>8200</v>
      </c>
      <c r="X222" s="342" t="s">
        <v>1348</v>
      </c>
      <c r="Y222" s="266" t="s">
        <v>1349</v>
      </c>
      <c r="Z222" s="267" t="s">
        <v>730</v>
      </c>
      <c r="AA222" s="125" t="s">
        <v>1860</v>
      </c>
      <c r="AB222" s="125" t="s">
        <v>2049</v>
      </c>
    </row>
    <row r="223" spans="1:28" s="269" customFormat="1" ht="51" customHeight="1">
      <c r="A223" s="309" t="s">
        <v>1350</v>
      </c>
      <c r="B223" s="311" t="s">
        <v>1351</v>
      </c>
      <c r="C223" s="271" t="s">
        <v>769</v>
      </c>
      <c r="D223" s="271" t="s">
        <v>38</v>
      </c>
      <c r="E223" s="294" t="s">
        <v>728</v>
      </c>
      <c r="F223" s="285">
        <v>2150</v>
      </c>
      <c r="G223" s="285"/>
      <c r="H223" s="285"/>
      <c r="I223" s="286"/>
      <c r="J223" s="285"/>
      <c r="K223" s="285"/>
      <c r="L223" s="286"/>
      <c r="M223" s="263">
        <f t="shared" si="13"/>
        <v>2150</v>
      </c>
      <c r="N223" s="404">
        <v>1040</v>
      </c>
      <c r="O223" s="285"/>
      <c r="P223" s="285"/>
      <c r="Q223" s="286"/>
      <c r="R223" s="285"/>
      <c r="S223" s="285"/>
      <c r="T223" s="286"/>
      <c r="U223" s="263">
        <f t="shared" si="14"/>
        <v>1040</v>
      </c>
      <c r="V223" s="285">
        <v>500</v>
      </c>
      <c r="W223" s="286">
        <f>V223+U223+M223</f>
        <v>3690</v>
      </c>
      <c r="X223" s="274" t="s">
        <v>1352</v>
      </c>
      <c r="Y223" s="266" t="s">
        <v>180</v>
      </c>
      <c r="Z223" s="267" t="s">
        <v>730</v>
      </c>
      <c r="AA223" s="125" t="s">
        <v>1860</v>
      </c>
      <c r="AB223" s="125" t="s">
        <v>2050</v>
      </c>
    </row>
    <row r="224" spans="1:28" s="269" customFormat="1" ht="51" customHeight="1">
      <c r="A224" s="309" t="s">
        <v>1353</v>
      </c>
      <c r="B224" s="312" t="s">
        <v>1354</v>
      </c>
      <c r="C224" s="271" t="s">
        <v>788</v>
      </c>
      <c r="D224" s="271" t="s">
        <v>38</v>
      </c>
      <c r="E224" s="294" t="s">
        <v>728</v>
      </c>
      <c r="F224" s="285">
        <v>3600</v>
      </c>
      <c r="G224" s="285"/>
      <c r="H224" s="285"/>
      <c r="I224" s="286"/>
      <c r="J224" s="285"/>
      <c r="K224" s="285"/>
      <c r="L224" s="286"/>
      <c r="M224" s="263">
        <f t="shared" si="13"/>
        <v>3600</v>
      </c>
      <c r="N224" s="396">
        <v>6500</v>
      </c>
      <c r="O224" s="285"/>
      <c r="P224" s="285"/>
      <c r="Q224" s="286"/>
      <c r="R224" s="285"/>
      <c r="S224" s="285"/>
      <c r="T224" s="286"/>
      <c r="U224" s="263">
        <f t="shared" si="14"/>
        <v>6500</v>
      </c>
      <c r="V224" s="290">
        <v>6500</v>
      </c>
      <c r="W224" s="286">
        <f>V224+U224+M224</f>
        <v>16600</v>
      </c>
      <c r="X224" s="282" t="s">
        <v>1355</v>
      </c>
      <c r="Y224" s="266" t="s">
        <v>74</v>
      </c>
      <c r="Z224" s="267" t="s">
        <v>730</v>
      </c>
      <c r="AA224" s="125" t="s">
        <v>1860</v>
      </c>
      <c r="AB224" s="125" t="s">
        <v>2051</v>
      </c>
    </row>
    <row r="225" spans="1:55" s="269" customFormat="1" ht="144.75" customHeight="1">
      <c r="A225" s="309" t="s">
        <v>1356</v>
      </c>
      <c r="B225" s="312" t="s">
        <v>1357</v>
      </c>
      <c r="C225" s="271" t="s">
        <v>777</v>
      </c>
      <c r="D225" s="271" t="s">
        <v>28</v>
      </c>
      <c r="E225" s="284" t="s">
        <v>1358</v>
      </c>
      <c r="F225" s="285"/>
      <c r="G225" s="285"/>
      <c r="H225" s="285">
        <f>600000-P225</f>
        <v>531481</v>
      </c>
      <c r="I225" s="286" t="s">
        <v>30</v>
      </c>
      <c r="J225" s="285"/>
      <c r="K225" s="285"/>
      <c r="L225" s="286"/>
      <c r="M225" s="263">
        <f>F225+H225+J225+K225</f>
        <v>531481</v>
      </c>
      <c r="N225" s="280">
        <v>80456</v>
      </c>
      <c r="O225" s="280">
        <v>3205000</v>
      </c>
      <c r="P225" s="285">
        <v>68519</v>
      </c>
      <c r="Q225" s="286" t="s">
        <v>30</v>
      </c>
      <c r="R225" s="285"/>
      <c r="S225" s="285"/>
      <c r="T225" s="286"/>
      <c r="U225" s="263">
        <f t="shared" si="14"/>
        <v>148975</v>
      </c>
      <c r="V225" s="285">
        <v>7636854</v>
      </c>
      <c r="W225" s="286">
        <f t="shared" si="15"/>
        <v>8317310</v>
      </c>
      <c r="X225" s="282" t="s">
        <v>1359</v>
      </c>
      <c r="Y225" s="266" t="s">
        <v>1829</v>
      </c>
      <c r="Z225" s="267" t="s">
        <v>33</v>
      </c>
      <c r="AA225" s="255" t="s">
        <v>1860</v>
      </c>
      <c r="AB225" s="255" t="s">
        <v>2052</v>
      </c>
    </row>
    <row r="226" spans="1:55" s="269" customFormat="1" ht="51" customHeight="1">
      <c r="A226" s="309" t="s">
        <v>1360</v>
      </c>
      <c r="B226" s="338" t="s">
        <v>1361</v>
      </c>
      <c r="C226" s="271" t="s">
        <v>777</v>
      </c>
      <c r="D226" s="271" t="s">
        <v>28</v>
      </c>
      <c r="E226" s="284" t="s">
        <v>1362</v>
      </c>
      <c r="F226" s="285">
        <v>12087.9</v>
      </c>
      <c r="G226" s="285"/>
      <c r="H226" s="285"/>
      <c r="I226" s="286"/>
      <c r="J226" s="285"/>
      <c r="K226" s="285"/>
      <c r="L226" s="286"/>
      <c r="M226" s="263">
        <f t="shared" si="13"/>
        <v>12087.9</v>
      </c>
      <c r="N226" s="285"/>
      <c r="O226" s="285"/>
      <c r="P226" s="285"/>
      <c r="Q226" s="286"/>
      <c r="R226" s="285"/>
      <c r="S226" s="285"/>
      <c r="T226" s="286"/>
      <c r="U226" s="263">
        <f t="shared" si="14"/>
        <v>0</v>
      </c>
      <c r="V226" s="285"/>
      <c r="W226" s="286">
        <f t="shared" si="15"/>
        <v>12087.9</v>
      </c>
      <c r="X226" s="282" t="s">
        <v>605</v>
      </c>
      <c r="Y226" s="266" t="s">
        <v>195</v>
      </c>
      <c r="Z226" s="267" t="s">
        <v>33</v>
      </c>
      <c r="AA226" s="255" t="s">
        <v>1978</v>
      </c>
      <c r="AB226" s="255" t="s">
        <v>1938</v>
      </c>
    </row>
    <row r="227" spans="1:55" s="52" customFormat="1" ht="51" customHeight="1">
      <c r="A227" s="186"/>
      <c r="B227" s="183"/>
      <c r="C227" s="114"/>
      <c r="D227" s="114"/>
      <c r="E227" s="184"/>
      <c r="F227" s="169"/>
      <c r="G227" s="169"/>
      <c r="H227" s="169"/>
      <c r="I227" s="170"/>
      <c r="J227" s="169"/>
      <c r="K227" s="169"/>
      <c r="L227" s="170"/>
      <c r="M227" s="187"/>
      <c r="N227" s="169"/>
      <c r="O227" s="169"/>
      <c r="P227" s="169"/>
      <c r="Q227" s="170"/>
      <c r="R227" s="169"/>
      <c r="S227" s="169"/>
      <c r="T227" s="170"/>
      <c r="U227" s="187"/>
      <c r="V227" s="169"/>
      <c r="W227" s="129">
        <f>V227+U227+M227</f>
        <v>0</v>
      </c>
      <c r="X227" s="182"/>
      <c r="Y227" s="124"/>
      <c r="Z227" s="171"/>
      <c r="AA227" s="255"/>
      <c r="AB227" s="268"/>
    </row>
    <row r="228" spans="1:55" s="17" customFormat="1" ht="54" customHeight="1">
      <c r="A228" s="167"/>
      <c r="B228" s="84" t="s">
        <v>1363</v>
      </c>
      <c r="C228" s="85"/>
      <c r="D228" s="85"/>
      <c r="E228" s="86"/>
      <c r="F228" s="159">
        <f>SUM(F229:F246)</f>
        <v>37732</v>
      </c>
      <c r="G228" s="159">
        <f>SUM(G229:G246)</f>
        <v>0</v>
      </c>
      <c r="H228" s="159">
        <f>SUM(H229:H246)</f>
        <v>0</v>
      </c>
      <c r="I228" s="160"/>
      <c r="J228" s="159">
        <f>SUM(J229:J246)</f>
        <v>0</v>
      </c>
      <c r="K228" s="159">
        <f>SUM(K229:K246)</f>
        <v>0</v>
      </c>
      <c r="L228" s="160"/>
      <c r="M228" s="159">
        <f>SUM(M229:M246)</f>
        <v>37732</v>
      </c>
      <c r="N228" s="159">
        <f>SUM(N229:N246)</f>
        <v>112140</v>
      </c>
      <c r="O228" s="159">
        <f>SUM(O229:O246)</f>
        <v>0</v>
      </c>
      <c r="P228" s="159">
        <f>SUM(P229:P246)</f>
        <v>0</v>
      </c>
      <c r="Q228" s="160"/>
      <c r="R228" s="159">
        <f>SUM(R229:R246)</f>
        <v>0</v>
      </c>
      <c r="S228" s="159">
        <f>SUM(S229:S246)</f>
        <v>0</v>
      </c>
      <c r="T228" s="160"/>
      <c r="U228" s="159">
        <f>SUM(U229:U246)</f>
        <v>112140</v>
      </c>
      <c r="V228" s="159">
        <f>SUM(V229:V246)</f>
        <v>57500</v>
      </c>
      <c r="W228" s="159">
        <f>SUM(W229:W246)</f>
        <v>207372</v>
      </c>
      <c r="X228" s="121"/>
      <c r="Y228" s="90"/>
      <c r="Z228" s="91"/>
      <c r="AA228" s="91"/>
      <c r="AB228" s="91"/>
      <c r="AC228" s="6"/>
      <c r="AI228" s="6"/>
      <c r="AJ228" s="6"/>
      <c r="AK228" s="6"/>
      <c r="AL228" s="6"/>
      <c r="AM228" s="6"/>
      <c r="AN228" s="6"/>
      <c r="AO228" s="6"/>
      <c r="AP228" s="6"/>
      <c r="AQ228" s="6"/>
      <c r="AR228" s="6"/>
      <c r="AS228" s="6"/>
      <c r="AT228" s="6"/>
      <c r="AU228" s="6"/>
      <c r="AV228" s="6"/>
      <c r="AW228" s="6"/>
      <c r="AX228" s="6"/>
      <c r="AY228" s="6"/>
      <c r="AZ228" s="6"/>
      <c r="BA228" s="6"/>
      <c r="BB228" s="6"/>
      <c r="BC228" s="6"/>
    </row>
    <row r="229" spans="1:55" s="279" customFormat="1" ht="63.75">
      <c r="A229" s="309" t="s">
        <v>1364</v>
      </c>
      <c r="B229" s="343" t="s">
        <v>1365</v>
      </c>
      <c r="C229" s="271" t="s">
        <v>1366</v>
      </c>
      <c r="D229" s="271" t="s">
        <v>0</v>
      </c>
      <c r="E229" s="335" t="s">
        <v>772</v>
      </c>
      <c r="F229" s="285">
        <v>31232</v>
      </c>
      <c r="G229" s="285"/>
      <c r="H229" s="285"/>
      <c r="I229" s="286"/>
      <c r="J229" s="285"/>
      <c r="K229" s="285"/>
      <c r="L229" s="286"/>
      <c r="M229" s="263">
        <f t="shared" ref="M229:M245" si="16">F229+H229+J229+K229</f>
        <v>31232</v>
      </c>
      <c r="N229" s="359"/>
      <c r="O229" s="285"/>
      <c r="P229" s="285"/>
      <c r="Q229" s="286"/>
      <c r="R229" s="285"/>
      <c r="S229" s="285"/>
      <c r="T229" s="286"/>
      <c r="U229" s="263">
        <f t="shared" ref="U229:U245" si="17">N229+P229+R229+S229</f>
        <v>0</v>
      </c>
      <c r="V229" s="285"/>
      <c r="W229" s="286">
        <f t="shared" ref="W229:W246" si="18">V229+U229+M229</f>
        <v>31232</v>
      </c>
      <c r="X229" s="344" t="s">
        <v>1367</v>
      </c>
      <c r="Y229" s="266" t="s">
        <v>195</v>
      </c>
      <c r="Z229" s="267" t="s">
        <v>1368</v>
      </c>
      <c r="AA229" s="363" t="s">
        <v>175</v>
      </c>
      <c r="AB229" s="101" t="s">
        <v>2053</v>
      </c>
    </row>
    <row r="230" spans="1:55" ht="97.9" customHeight="1">
      <c r="A230" s="161" t="s">
        <v>1369</v>
      </c>
      <c r="B230" s="188" t="s">
        <v>1370</v>
      </c>
      <c r="C230" s="94" t="s">
        <v>1366</v>
      </c>
      <c r="D230" s="94" t="s">
        <v>0</v>
      </c>
      <c r="E230" s="107" t="s">
        <v>833</v>
      </c>
      <c r="F230" s="162"/>
      <c r="G230" s="162"/>
      <c r="H230" s="162"/>
      <c r="I230" s="129"/>
      <c r="J230" s="162"/>
      <c r="K230" s="162"/>
      <c r="L230" s="129"/>
      <c r="M230" s="97">
        <f t="shared" si="16"/>
        <v>0</v>
      </c>
      <c r="N230" s="359">
        <v>20000</v>
      </c>
      <c r="O230" s="162"/>
      <c r="P230" s="162"/>
      <c r="Q230" s="129"/>
      <c r="R230" s="162"/>
      <c r="S230" s="162"/>
      <c r="T230" s="129"/>
      <c r="U230" s="263">
        <f t="shared" si="17"/>
        <v>20000</v>
      </c>
      <c r="V230" s="162"/>
      <c r="W230" s="129">
        <f t="shared" si="18"/>
        <v>20000</v>
      </c>
      <c r="X230" s="189" t="s">
        <v>1370</v>
      </c>
      <c r="Y230" s="115" t="s">
        <v>163</v>
      </c>
      <c r="Z230" s="120" t="s">
        <v>837</v>
      </c>
      <c r="AA230" s="363" t="s">
        <v>175</v>
      </c>
      <c r="AB230" s="125" t="s">
        <v>1984</v>
      </c>
    </row>
    <row r="231" spans="1:55" s="44" customFormat="1" ht="84" customHeight="1">
      <c r="A231" s="161" t="s">
        <v>1371</v>
      </c>
      <c r="B231" s="183" t="s">
        <v>1372</v>
      </c>
      <c r="C231" s="95" t="s">
        <v>1366</v>
      </c>
      <c r="D231" s="95" t="s">
        <v>0</v>
      </c>
      <c r="E231" s="107" t="s">
        <v>833</v>
      </c>
      <c r="F231" s="162"/>
      <c r="G231" s="162"/>
      <c r="H231" s="162"/>
      <c r="I231" s="129"/>
      <c r="J231" s="162"/>
      <c r="K231" s="162"/>
      <c r="L231" s="129"/>
      <c r="M231" s="97">
        <f t="shared" si="16"/>
        <v>0</v>
      </c>
      <c r="N231" s="359">
        <v>20000</v>
      </c>
      <c r="O231" s="162"/>
      <c r="P231" s="162"/>
      <c r="Q231" s="129"/>
      <c r="R231" s="162"/>
      <c r="S231" s="162"/>
      <c r="T231" s="129"/>
      <c r="U231" s="263">
        <f t="shared" si="17"/>
        <v>20000</v>
      </c>
      <c r="V231" s="162"/>
      <c r="W231" s="129">
        <f t="shared" si="18"/>
        <v>20000</v>
      </c>
      <c r="X231" s="126" t="s">
        <v>1372</v>
      </c>
      <c r="Y231" s="115" t="s">
        <v>163</v>
      </c>
      <c r="Z231" s="120" t="s">
        <v>837</v>
      </c>
      <c r="AA231" s="363" t="s">
        <v>175</v>
      </c>
      <c r="AB231" s="125" t="s">
        <v>1984</v>
      </c>
    </row>
    <row r="232" spans="1:55" s="269" customFormat="1" ht="71.45" customHeight="1">
      <c r="A232" s="309" t="s">
        <v>1373</v>
      </c>
      <c r="B232" s="343" t="s">
        <v>1374</v>
      </c>
      <c r="C232" s="275" t="s">
        <v>1366</v>
      </c>
      <c r="D232" s="271" t="s">
        <v>0</v>
      </c>
      <c r="E232" s="288" t="s">
        <v>966</v>
      </c>
      <c r="F232" s="285">
        <v>5000</v>
      </c>
      <c r="G232" s="286"/>
      <c r="H232" s="286"/>
      <c r="I232" s="286"/>
      <c r="J232" s="286"/>
      <c r="K232" s="286"/>
      <c r="L232" s="286"/>
      <c r="M232" s="263">
        <f t="shared" si="16"/>
        <v>5000</v>
      </c>
      <c r="N232" s="359"/>
      <c r="O232" s="286"/>
      <c r="P232" s="286"/>
      <c r="Q232" s="286"/>
      <c r="R232" s="286"/>
      <c r="S232" s="286"/>
      <c r="T232" s="286"/>
      <c r="U232" s="263">
        <f t="shared" si="17"/>
        <v>0</v>
      </c>
      <c r="V232" s="286"/>
      <c r="W232" s="286">
        <f t="shared" si="18"/>
        <v>5000</v>
      </c>
      <c r="X232" s="344" t="s">
        <v>1375</v>
      </c>
      <c r="Y232" s="314" t="s">
        <v>195</v>
      </c>
      <c r="Z232" s="317" t="s">
        <v>1376</v>
      </c>
      <c r="AA232" s="125" t="s">
        <v>175</v>
      </c>
      <c r="AB232" s="125" t="s">
        <v>1984</v>
      </c>
    </row>
    <row r="233" spans="1:55" s="52" customFormat="1" ht="51" customHeight="1">
      <c r="A233" s="161" t="s">
        <v>1377</v>
      </c>
      <c r="B233" s="188" t="s">
        <v>1378</v>
      </c>
      <c r="C233" s="95" t="s">
        <v>1366</v>
      </c>
      <c r="D233" s="94" t="s">
        <v>38</v>
      </c>
      <c r="E233" s="96" t="s">
        <v>820</v>
      </c>
      <c r="F233" s="162"/>
      <c r="G233" s="162"/>
      <c r="H233" s="162"/>
      <c r="I233" s="129"/>
      <c r="J233" s="162"/>
      <c r="K233" s="162"/>
      <c r="L233" s="129"/>
      <c r="M233" s="97">
        <f t="shared" si="16"/>
        <v>0</v>
      </c>
      <c r="N233" s="359"/>
      <c r="O233" s="162"/>
      <c r="P233" s="162"/>
      <c r="Q233" s="129"/>
      <c r="R233" s="162"/>
      <c r="S233" s="162"/>
      <c r="T233" s="129"/>
      <c r="U233" s="263">
        <f t="shared" si="17"/>
        <v>0</v>
      </c>
      <c r="V233" s="162">
        <v>15000</v>
      </c>
      <c r="W233" s="129">
        <f t="shared" si="18"/>
        <v>15000</v>
      </c>
      <c r="X233" s="189" t="s">
        <v>1378</v>
      </c>
      <c r="Y233" s="190" t="s">
        <v>226</v>
      </c>
      <c r="Z233" s="191" t="s">
        <v>821</v>
      </c>
      <c r="AA233" s="125" t="s">
        <v>175</v>
      </c>
      <c r="AB233" s="125" t="s">
        <v>2054</v>
      </c>
    </row>
    <row r="234" spans="1:55" s="52" customFormat="1" ht="51" customHeight="1">
      <c r="A234" s="161" t="s">
        <v>1379</v>
      </c>
      <c r="B234" s="188" t="s">
        <v>1380</v>
      </c>
      <c r="C234" s="95" t="s">
        <v>1381</v>
      </c>
      <c r="D234" s="94" t="s">
        <v>38</v>
      </c>
      <c r="E234" s="102" t="s">
        <v>811</v>
      </c>
      <c r="F234" s="162"/>
      <c r="G234" s="162"/>
      <c r="H234" s="162"/>
      <c r="I234" s="129"/>
      <c r="J234" s="162"/>
      <c r="K234" s="162"/>
      <c r="L234" s="129"/>
      <c r="M234" s="97">
        <f t="shared" si="16"/>
        <v>0</v>
      </c>
      <c r="N234" s="359">
        <v>2000</v>
      </c>
      <c r="O234" s="162"/>
      <c r="P234" s="162"/>
      <c r="Q234" s="129"/>
      <c r="R234" s="162"/>
      <c r="S234" s="162"/>
      <c r="T234" s="129"/>
      <c r="U234" s="263">
        <f t="shared" si="17"/>
        <v>2000</v>
      </c>
      <c r="V234" s="162"/>
      <c r="W234" s="129">
        <f t="shared" si="18"/>
        <v>2000</v>
      </c>
      <c r="X234" s="122" t="s">
        <v>1382</v>
      </c>
      <c r="Y234" s="115" t="s">
        <v>163</v>
      </c>
      <c r="Z234" s="120" t="s">
        <v>812</v>
      </c>
      <c r="AA234" s="125" t="s">
        <v>175</v>
      </c>
      <c r="AB234" s="132" t="s">
        <v>1937</v>
      </c>
    </row>
    <row r="235" spans="1:55" s="52" customFormat="1" ht="63.75">
      <c r="A235" s="161" t="s">
        <v>1383</v>
      </c>
      <c r="B235" s="188" t="s">
        <v>1384</v>
      </c>
      <c r="C235" s="95" t="s">
        <v>1366</v>
      </c>
      <c r="D235" s="94" t="s">
        <v>38</v>
      </c>
      <c r="E235" s="102" t="s">
        <v>806</v>
      </c>
      <c r="F235" s="162"/>
      <c r="G235" s="162"/>
      <c r="H235" s="162"/>
      <c r="I235" s="129"/>
      <c r="J235" s="162"/>
      <c r="K235" s="162"/>
      <c r="L235" s="129"/>
      <c r="M235" s="97">
        <f t="shared" si="16"/>
        <v>0</v>
      </c>
      <c r="N235" s="359">
        <v>27000</v>
      </c>
      <c r="O235" s="162"/>
      <c r="P235" s="162"/>
      <c r="Q235" s="129"/>
      <c r="R235" s="162"/>
      <c r="S235" s="162"/>
      <c r="T235" s="129"/>
      <c r="U235" s="263">
        <f t="shared" si="17"/>
        <v>27000</v>
      </c>
      <c r="V235" s="162"/>
      <c r="W235" s="129">
        <f t="shared" si="18"/>
        <v>27000</v>
      </c>
      <c r="X235" s="122" t="s">
        <v>1385</v>
      </c>
      <c r="Y235" s="115" t="s">
        <v>163</v>
      </c>
      <c r="Z235" s="120" t="s">
        <v>808</v>
      </c>
      <c r="AA235" s="125" t="s">
        <v>2055</v>
      </c>
      <c r="AB235" s="125" t="s">
        <v>2056</v>
      </c>
    </row>
    <row r="236" spans="1:55" s="269" customFormat="1" ht="102">
      <c r="A236" s="309" t="s">
        <v>1386</v>
      </c>
      <c r="B236" s="343" t="s">
        <v>1387</v>
      </c>
      <c r="C236" s="275" t="s">
        <v>1366</v>
      </c>
      <c r="D236" s="271" t="s">
        <v>38</v>
      </c>
      <c r="E236" s="288" t="s">
        <v>806</v>
      </c>
      <c r="F236" s="285">
        <v>1500</v>
      </c>
      <c r="G236" s="285"/>
      <c r="H236" s="285"/>
      <c r="I236" s="286"/>
      <c r="J236" s="285"/>
      <c r="K236" s="285"/>
      <c r="L236" s="286"/>
      <c r="M236" s="263">
        <f t="shared" si="16"/>
        <v>1500</v>
      </c>
      <c r="N236" s="359">
        <v>5000</v>
      </c>
      <c r="O236" s="285"/>
      <c r="P236" s="285"/>
      <c r="Q236" s="286"/>
      <c r="R236" s="285"/>
      <c r="S236" s="285"/>
      <c r="T236" s="286"/>
      <c r="U236" s="263">
        <f t="shared" si="17"/>
        <v>5000</v>
      </c>
      <c r="V236" s="285">
        <v>6000</v>
      </c>
      <c r="W236" s="286">
        <f t="shared" si="18"/>
        <v>12500</v>
      </c>
      <c r="X236" s="345" t="s">
        <v>1388</v>
      </c>
      <c r="Y236" s="266" t="s">
        <v>74</v>
      </c>
      <c r="Z236" s="267" t="s">
        <v>808</v>
      </c>
      <c r="AA236" s="125" t="s">
        <v>2057</v>
      </c>
      <c r="AB236" s="125" t="s">
        <v>2058</v>
      </c>
    </row>
    <row r="237" spans="1:55" s="52" customFormat="1" ht="63.75">
      <c r="A237" s="161" t="s">
        <v>1389</v>
      </c>
      <c r="B237" s="165" t="s">
        <v>1390</v>
      </c>
      <c r="C237" s="95" t="s">
        <v>1366</v>
      </c>
      <c r="D237" s="94" t="s">
        <v>38</v>
      </c>
      <c r="E237" s="107" t="s">
        <v>966</v>
      </c>
      <c r="F237" s="162"/>
      <c r="G237" s="162"/>
      <c r="H237" s="162"/>
      <c r="I237" s="129"/>
      <c r="J237" s="162"/>
      <c r="K237" s="162"/>
      <c r="L237" s="129"/>
      <c r="M237" s="97">
        <f t="shared" si="16"/>
        <v>0</v>
      </c>
      <c r="N237" s="359">
        <v>4500</v>
      </c>
      <c r="O237" s="162"/>
      <c r="P237" s="162"/>
      <c r="Q237" s="129"/>
      <c r="R237" s="162"/>
      <c r="S237" s="162"/>
      <c r="T237" s="129"/>
      <c r="U237" s="263">
        <f t="shared" si="17"/>
        <v>4500</v>
      </c>
      <c r="V237" s="162">
        <v>4500</v>
      </c>
      <c r="W237" s="129">
        <f t="shared" si="18"/>
        <v>9000</v>
      </c>
      <c r="X237" s="122" t="s">
        <v>1391</v>
      </c>
      <c r="Y237" s="115" t="s">
        <v>74</v>
      </c>
      <c r="Z237" s="120" t="s">
        <v>346</v>
      </c>
      <c r="AA237" s="125" t="s">
        <v>1860</v>
      </c>
      <c r="AB237" s="125" t="s">
        <v>2059</v>
      </c>
    </row>
    <row r="238" spans="1:55" s="52" customFormat="1" ht="76.5">
      <c r="A238" s="161" t="s">
        <v>1392</v>
      </c>
      <c r="B238" s="185" t="s">
        <v>1393</v>
      </c>
      <c r="C238" s="95" t="s">
        <v>1366</v>
      </c>
      <c r="D238" s="94" t="s">
        <v>38</v>
      </c>
      <c r="E238" s="107" t="s">
        <v>966</v>
      </c>
      <c r="F238" s="162"/>
      <c r="G238" s="162"/>
      <c r="H238" s="162"/>
      <c r="I238" s="129"/>
      <c r="J238" s="162"/>
      <c r="K238" s="162"/>
      <c r="L238" s="129"/>
      <c r="M238" s="97">
        <f t="shared" si="16"/>
        <v>0</v>
      </c>
      <c r="N238" s="359">
        <v>15000</v>
      </c>
      <c r="O238" s="162"/>
      <c r="P238" s="162"/>
      <c r="Q238" s="129"/>
      <c r="R238" s="162"/>
      <c r="S238" s="162"/>
      <c r="T238" s="129"/>
      <c r="U238" s="263">
        <f t="shared" si="17"/>
        <v>15000</v>
      </c>
      <c r="V238" s="162">
        <v>15000</v>
      </c>
      <c r="W238" s="129">
        <f t="shared" si="18"/>
        <v>30000</v>
      </c>
      <c r="X238" s="117" t="s">
        <v>1394</v>
      </c>
      <c r="Y238" s="115" t="s">
        <v>74</v>
      </c>
      <c r="Z238" s="120" t="s">
        <v>346</v>
      </c>
      <c r="AA238" s="125" t="s">
        <v>1860</v>
      </c>
      <c r="AB238" s="125" t="s">
        <v>2060</v>
      </c>
    </row>
    <row r="239" spans="1:55" s="52" customFormat="1" ht="51">
      <c r="A239" s="161" t="s">
        <v>1395</v>
      </c>
      <c r="B239" s="165" t="s">
        <v>1396</v>
      </c>
      <c r="C239" s="95" t="s">
        <v>1381</v>
      </c>
      <c r="D239" s="94" t="s">
        <v>38</v>
      </c>
      <c r="E239" s="107" t="s">
        <v>966</v>
      </c>
      <c r="F239" s="162"/>
      <c r="G239" s="162"/>
      <c r="H239" s="162"/>
      <c r="I239" s="129"/>
      <c r="J239" s="162"/>
      <c r="K239" s="162"/>
      <c r="L239" s="129"/>
      <c r="M239" s="97">
        <f t="shared" si="16"/>
        <v>0</v>
      </c>
      <c r="N239" s="359">
        <v>6000</v>
      </c>
      <c r="O239" s="162"/>
      <c r="P239" s="162"/>
      <c r="Q239" s="129"/>
      <c r="R239" s="162"/>
      <c r="S239" s="162"/>
      <c r="T239" s="129"/>
      <c r="U239" s="263">
        <f t="shared" si="17"/>
        <v>6000</v>
      </c>
      <c r="V239" s="162">
        <v>6000</v>
      </c>
      <c r="W239" s="129">
        <f t="shared" si="18"/>
        <v>12000</v>
      </c>
      <c r="X239" s="122" t="s">
        <v>1397</v>
      </c>
      <c r="Y239" s="115" t="s">
        <v>74</v>
      </c>
      <c r="Z239" s="120" t="s">
        <v>346</v>
      </c>
      <c r="AA239" s="125" t="s">
        <v>1860</v>
      </c>
      <c r="AB239" s="125" t="s">
        <v>2061</v>
      </c>
    </row>
    <row r="240" spans="1:55" s="52" customFormat="1" ht="63.75">
      <c r="A240" s="161" t="s">
        <v>1398</v>
      </c>
      <c r="B240" s="165" t="s">
        <v>1399</v>
      </c>
      <c r="C240" s="95" t="s">
        <v>1366</v>
      </c>
      <c r="D240" s="94" t="s">
        <v>38</v>
      </c>
      <c r="E240" s="107" t="s">
        <v>760</v>
      </c>
      <c r="F240" s="162"/>
      <c r="G240" s="162"/>
      <c r="H240" s="162"/>
      <c r="I240" s="129"/>
      <c r="J240" s="162"/>
      <c r="K240" s="162"/>
      <c r="L240" s="129"/>
      <c r="M240" s="97">
        <f t="shared" si="16"/>
        <v>0</v>
      </c>
      <c r="N240" s="359">
        <v>2500</v>
      </c>
      <c r="O240" s="162"/>
      <c r="P240" s="162"/>
      <c r="Q240" s="129"/>
      <c r="R240" s="162"/>
      <c r="S240" s="162"/>
      <c r="T240" s="129"/>
      <c r="U240" s="263">
        <f t="shared" si="17"/>
        <v>2500</v>
      </c>
      <c r="V240" s="162">
        <v>3800</v>
      </c>
      <c r="W240" s="129">
        <f t="shared" si="18"/>
        <v>6300</v>
      </c>
      <c r="X240" s="122" t="s">
        <v>1400</v>
      </c>
      <c r="Y240" s="115" t="s">
        <v>57</v>
      </c>
      <c r="Z240" s="120" t="s">
        <v>762</v>
      </c>
      <c r="AA240" s="125" t="s">
        <v>175</v>
      </c>
      <c r="AB240" s="125" t="s">
        <v>2062</v>
      </c>
    </row>
    <row r="241" spans="1:55" s="52" customFormat="1" ht="63.75">
      <c r="A241" s="161" t="s">
        <v>1401</v>
      </c>
      <c r="B241" s="93" t="s">
        <v>1402</v>
      </c>
      <c r="C241" s="95" t="s">
        <v>1403</v>
      </c>
      <c r="D241" s="94" t="s">
        <v>38</v>
      </c>
      <c r="E241" s="107" t="s">
        <v>737</v>
      </c>
      <c r="F241" s="162"/>
      <c r="G241" s="162"/>
      <c r="H241" s="162"/>
      <c r="I241" s="129"/>
      <c r="J241" s="162"/>
      <c r="K241" s="162"/>
      <c r="L241" s="129"/>
      <c r="M241" s="97">
        <f t="shared" si="16"/>
        <v>0</v>
      </c>
      <c r="N241" s="359"/>
      <c r="O241" s="162"/>
      <c r="P241" s="162"/>
      <c r="Q241" s="129"/>
      <c r="R241" s="162"/>
      <c r="S241" s="162"/>
      <c r="T241" s="129"/>
      <c r="U241" s="263">
        <f t="shared" si="17"/>
        <v>0</v>
      </c>
      <c r="V241" s="162">
        <v>3000</v>
      </c>
      <c r="W241" s="129">
        <f t="shared" si="18"/>
        <v>3000</v>
      </c>
      <c r="X241" s="122" t="s">
        <v>1404</v>
      </c>
      <c r="Y241" s="115" t="s">
        <v>226</v>
      </c>
      <c r="Z241" s="120" t="s">
        <v>738</v>
      </c>
      <c r="AA241" s="125" t="s">
        <v>1860</v>
      </c>
      <c r="AB241" s="125" t="s">
        <v>2063</v>
      </c>
    </row>
    <row r="242" spans="1:55" s="52" customFormat="1" ht="51" customHeight="1">
      <c r="A242" s="161" t="s">
        <v>1405</v>
      </c>
      <c r="B242" s="165" t="s">
        <v>1406</v>
      </c>
      <c r="C242" s="95" t="s">
        <v>1366</v>
      </c>
      <c r="D242" s="94" t="s">
        <v>38</v>
      </c>
      <c r="E242" s="102" t="s">
        <v>723</v>
      </c>
      <c r="F242" s="162"/>
      <c r="G242" s="162"/>
      <c r="H242" s="162"/>
      <c r="I242" s="129"/>
      <c r="J242" s="162"/>
      <c r="K242" s="162"/>
      <c r="L242" s="129"/>
      <c r="M242" s="97">
        <f t="shared" si="16"/>
        <v>0</v>
      </c>
      <c r="N242" s="359">
        <v>4000</v>
      </c>
      <c r="O242" s="162"/>
      <c r="P242" s="162"/>
      <c r="Q242" s="129"/>
      <c r="R242" s="162"/>
      <c r="S242" s="162"/>
      <c r="T242" s="129"/>
      <c r="U242" s="263">
        <f t="shared" si="17"/>
        <v>4000</v>
      </c>
      <c r="V242" s="162"/>
      <c r="W242" s="129">
        <f t="shared" si="18"/>
        <v>4000</v>
      </c>
      <c r="X242" s="122" t="s">
        <v>1407</v>
      </c>
      <c r="Y242" s="115" t="s">
        <v>163</v>
      </c>
      <c r="Z242" s="120" t="s">
        <v>725</v>
      </c>
      <c r="AA242" s="125" t="s">
        <v>175</v>
      </c>
      <c r="AB242" s="125" t="s">
        <v>2064</v>
      </c>
    </row>
    <row r="243" spans="1:55" s="52" customFormat="1" ht="63.75">
      <c r="A243" s="161" t="s">
        <v>1408</v>
      </c>
      <c r="B243" s="185" t="s">
        <v>1409</v>
      </c>
      <c r="C243" s="95" t="s">
        <v>1366</v>
      </c>
      <c r="D243" s="94" t="s">
        <v>38</v>
      </c>
      <c r="E243" s="102" t="s">
        <v>723</v>
      </c>
      <c r="F243" s="162"/>
      <c r="G243" s="162"/>
      <c r="H243" s="162"/>
      <c r="I243" s="129"/>
      <c r="J243" s="162"/>
      <c r="K243" s="162"/>
      <c r="L243" s="129"/>
      <c r="M243" s="97">
        <f t="shared" si="16"/>
        <v>0</v>
      </c>
      <c r="N243" s="359">
        <v>2800</v>
      </c>
      <c r="O243" s="162"/>
      <c r="P243" s="162"/>
      <c r="Q243" s="129"/>
      <c r="R243" s="162"/>
      <c r="S243" s="162"/>
      <c r="T243" s="129"/>
      <c r="U243" s="263">
        <f t="shared" si="17"/>
        <v>2800</v>
      </c>
      <c r="V243" s="162">
        <v>4200</v>
      </c>
      <c r="W243" s="129">
        <f t="shared" si="18"/>
        <v>7000</v>
      </c>
      <c r="X243" s="122" t="s">
        <v>1410</v>
      </c>
      <c r="Y243" s="115" t="s">
        <v>57</v>
      </c>
      <c r="Z243" s="120" t="s">
        <v>725</v>
      </c>
      <c r="AA243" s="125" t="s">
        <v>1860</v>
      </c>
      <c r="AB243" s="125" t="s">
        <v>2065</v>
      </c>
    </row>
    <row r="244" spans="1:55" s="52" customFormat="1" ht="51">
      <c r="A244" s="161" t="s">
        <v>1411</v>
      </c>
      <c r="B244" s="93" t="s">
        <v>1412</v>
      </c>
      <c r="C244" s="95" t="s">
        <v>1381</v>
      </c>
      <c r="D244" s="94" t="s">
        <v>38</v>
      </c>
      <c r="E244" s="96" t="s">
        <v>728</v>
      </c>
      <c r="F244" s="162"/>
      <c r="G244" s="162"/>
      <c r="H244" s="162"/>
      <c r="I244" s="129"/>
      <c r="J244" s="162"/>
      <c r="K244" s="162"/>
      <c r="L244" s="129"/>
      <c r="M244" s="97">
        <f t="shared" si="16"/>
        <v>0</v>
      </c>
      <c r="N244" s="359">
        <v>840</v>
      </c>
      <c r="O244" s="162"/>
      <c r="P244" s="162"/>
      <c r="Q244" s="129"/>
      <c r="R244" s="162"/>
      <c r="S244" s="162"/>
      <c r="T244" s="129"/>
      <c r="U244" s="263">
        <f t="shared" si="17"/>
        <v>840</v>
      </c>
      <c r="V244" s="162"/>
      <c r="W244" s="129">
        <f t="shared" si="18"/>
        <v>840</v>
      </c>
      <c r="X244" s="123" t="s">
        <v>1413</v>
      </c>
      <c r="Y244" s="115" t="s">
        <v>163</v>
      </c>
      <c r="Z244" s="120" t="s">
        <v>730</v>
      </c>
      <c r="AA244" s="125" t="s">
        <v>175</v>
      </c>
      <c r="AB244" s="125" t="s">
        <v>2066</v>
      </c>
    </row>
    <row r="245" spans="1:55" s="52" customFormat="1" ht="63.75">
      <c r="A245" s="161" t="s">
        <v>1414</v>
      </c>
      <c r="B245" s="183" t="s">
        <v>1415</v>
      </c>
      <c r="C245" s="95" t="s">
        <v>1366</v>
      </c>
      <c r="D245" s="94" t="s">
        <v>38</v>
      </c>
      <c r="E245" s="96" t="s">
        <v>728</v>
      </c>
      <c r="F245" s="162"/>
      <c r="G245" s="162"/>
      <c r="H245" s="162"/>
      <c r="I245" s="129"/>
      <c r="J245" s="162"/>
      <c r="K245" s="162"/>
      <c r="L245" s="129"/>
      <c r="M245" s="97">
        <f t="shared" si="16"/>
        <v>0</v>
      </c>
      <c r="N245" s="359">
        <v>2500</v>
      </c>
      <c r="O245" s="162"/>
      <c r="P245" s="162"/>
      <c r="Q245" s="129"/>
      <c r="R245" s="162"/>
      <c r="S245" s="162"/>
      <c r="T245" s="129"/>
      <c r="U245" s="263">
        <f t="shared" si="17"/>
        <v>2500</v>
      </c>
      <c r="V245" s="162"/>
      <c r="W245" s="129">
        <f t="shared" si="18"/>
        <v>2500</v>
      </c>
      <c r="X245" s="126" t="s">
        <v>1416</v>
      </c>
      <c r="Y245" s="115" t="s">
        <v>163</v>
      </c>
      <c r="Z245" s="120" t="s">
        <v>730</v>
      </c>
      <c r="AA245" s="125" t="s">
        <v>1860</v>
      </c>
      <c r="AB245" s="125" t="s">
        <v>2067</v>
      </c>
    </row>
    <row r="246" spans="1:55" s="52" customFormat="1" ht="51" customHeight="1">
      <c r="A246" s="192"/>
      <c r="B246" s="106"/>
      <c r="C246" s="95"/>
      <c r="D246" s="94"/>
      <c r="E246" s="107"/>
      <c r="F246" s="162"/>
      <c r="G246" s="162"/>
      <c r="H246" s="162"/>
      <c r="I246" s="129"/>
      <c r="J246" s="162"/>
      <c r="K246" s="162"/>
      <c r="L246" s="129"/>
      <c r="M246" s="187"/>
      <c r="N246" s="162"/>
      <c r="O246" s="162"/>
      <c r="P246" s="162"/>
      <c r="Q246" s="129"/>
      <c r="R246" s="162"/>
      <c r="S246" s="162"/>
      <c r="T246" s="129"/>
      <c r="U246" s="187"/>
      <c r="V246" s="162"/>
      <c r="W246" s="129">
        <f t="shared" si="18"/>
        <v>0</v>
      </c>
      <c r="X246" s="115"/>
      <c r="Y246" s="115"/>
      <c r="Z246" s="120"/>
      <c r="AA246" s="125"/>
      <c r="AB246" s="108"/>
    </row>
    <row r="247" spans="1:55" s="17" customFormat="1" ht="32.1" customHeight="1">
      <c r="A247" s="193"/>
      <c r="B247" s="84" t="s">
        <v>1417</v>
      </c>
      <c r="C247" s="85"/>
      <c r="D247" s="85"/>
      <c r="E247" s="86"/>
      <c r="F247" s="159">
        <f>SUM(F248:F248)</f>
        <v>0</v>
      </c>
      <c r="G247" s="159">
        <f>SUM(G248:G248)</f>
        <v>0</v>
      </c>
      <c r="H247" s="159">
        <f>SUM(H248:H248)</f>
        <v>0</v>
      </c>
      <c r="I247" s="160"/>
      <c r="J247" s="159">
        <f>SUM(J248:J248)</f>
        <v>0</v>
      </c>
      <c r="K247" s="159">
        <f>SUM(K248:K248)</f>
        <v>0</v>
      </c>
      <c r="L247" s="160"/>
      <c r="M247" s="159">
        <f>SUM(M248:M248)</f>
        <v>0</v>
      </c>
      <c r="N247" s="159">
        <f>SUM(N248:N248)</f>
        <v>0</v>
      </c>
      <c r="O247" s="159">
        <f>SUM(O248:O248)</f>
        <v>0</v>
      </c>
      <c r="P247" s="159">
        <f>SUM(P248:P248)</f>
        <v>0</v>
      </c>
      <c r="Q247" s="160"/>
      <c r="R247" s="159">
        <f>SUM(R248:R248)</f>
        <v>0</v>
      </c>
      <c r="S247" s="159">
        <f>SUM(S248:S248)</f>
        <v>0</v>
      </c>
      <c r="T247" s="160"/>
      <c r="U247" s="159">
        <f>SUM(U248:U248)</f>
        <v>0</v>
      </c>
      <c r="V247" s="159">
        <f>SUM(V248:V248)</f>
        <v>0</v>
      </c>
      <c r="W247" s="159">
        <f>SUM(W248:W248)</f>
        <v>0</v>
      </c>
      <c r="X247" s="89"/>
      <c r="Y247" s="90"/>
      <c r="Z247" s="91"/>
      <c r="AA247" s="91"/>
      <c r="AB247" s="91"/>
      <c r="AC247" s="6"/>
      <c r="AI247" s="6"/>
      <c r="AJ247" s="6"/>
      <c r="AK247" s="6"/>
      <c r="AL247" s="6"/>
      <c r="AM247" s="6"/>
      <c r="AN247" s="6"/>
      <c r="AO247" s="6"/>
      <c r="AP247" s="6"/>
      <c r="AQ247" s="6"/>
      <c r="AR247" s="6"/>
      <c r="AS247" s="6"/>
      <c r="AT247" s="6"/>
      <c r="AU247" s="6"/>
      <c r="AV247" s="6"/>
      <c r="AW247" s="6"/>
      <c r="AX247" s="6"/>
      <c r="AY247" s="6"/>
      <c r="AZ247" s="6"/>
      <c r="BA247" s="6"/>
      <c r="BB247" s="6"/>
      <c r="BC247" s="6"/>
    </row>
    <row r="248" spans="1:55" ht="50.25" customHeight="1">
      <c r="A248" s="194" t="s">
        <v>1418</v>
      </c>
      <c r="B248" s="106"/>
      <c r="C248" s="94"/>
      <c r="D248" s="94"/>
      <c r="E248" s="107"/>
      <c r="F248" s="162"/>
      <c r="G248" s="129"/>
      <c r="H248" s="129"/>
      <c r="I248" s="129"/>
      <c r="J248" s="129"/>
      <c r="K248" s="129"/>
      <c r="L248" s="129"/>
      <c r="M248" s="187">
        <f>F248+G248+H248+J248+K248</f>
        <v>0</v>
      </c>
      <c r="N248" s="162"/>
      <c r="O248" s="129"/>
      <c r="P248" s="129"/>
      <c r="Q248" s="129"/>
      <c r="R248" s="129"/>
      <c r="S248" s="129"/>
      <c r="T248" s="129"/>
      <c r="U248" s="187">
        <f>N248+O248+P248+R248+S248</f>
        <v>0</v>
      </c>
      <c r="V248" s="129"/>
      <c r="W248" s="129">
        <f>V248+U248+M248</f>
        <v>0</v>
      </c>
      <c r="X248" s="99"/>
      <c r="Y248" s="100"/>
      <c r="Z248" s="95"/>
      <c r="AA248" s="95"/>
      <c r="AB248" s="101"/>
    </row>
    <row r="249" spans="1:55" s="17" customFormat="1" ht="32.1" customHeight="1">
      <c r="A249" s="158"/>
      <c r="B249" s="84" t="s">
        <v>1419</v>
      </c>
      <c r="C249" s="85"/>
      <c r="D249" s="86"/>
      <c r="E249" s="86"/>
      <c r="F249" s="159">
        <f>SUM(F250:F250)</f>
        <v>0</v>
      </c>
      <c r="G249" s="159">
        <f>SUM(G250:G250)</f>
        <v>0</v>
      </c>
      <c r="H249" s="159">
        <f>SUM(H250:H250)</f>
        <v>0</v>
      </c>
      <c r="I249" s="160"/>
      <c r="J249" s="159">
        <f>SUM(J250:J250)</f>
        <v>0</v>
      </c>
      <c r="K249" s="159">
        <f>SUM(K250:K250)</f>
        <v>0</v>
      </c>
      <c r="L249" s="160"/>
      <c r="M249" s="159">
        <f>SUM(M250:M250)</f>
        <v>0</v>
      </c>
      <c r="N249" s="159">
        <f>SUM(N250:N250)</f>
        <v>0</v>
      </c>
      <c r="O249" s="159">
        <f>SUM(O250:O250)</f>
        <v>0</v>
      </c>
      <c r="P249" s="159">
        <f>SUM(P250:P250)</f>
        <v>0</v>
      </c>
      <c r="Q249" s="160"/>
      <c r="R249" s="159">
        <f>SUM(R250:R250)</f>
        <v>0</v>
      </c>
      <c r="S249" s="159">
        <f>SUM(S250:S250)</f>
        <v>0</v>
      </c>
      <c r="T249" s="160"/>
      <c r="U249" s="159">
        <f>SUM(U250:U250)</f>
        <v>0</v>
      </c>
      <c r="V249" s="159">
        <f>SUM(V250:V250)</f>
        <v>0</v>
      </c>
      <c r="W249" s="159">
        <f>SUM(W250:W250)</f>
        <v>0</v>
      </c>
      <c r="X249" s="89"/>
      <c r="Y249" s="90"/>
      <c r="Z249" s="91"/>
      <c r="AA249" s="91"/>
      <c r="AB249" s="91"/>
      <c r="AC249" s="6"/>
      <c r="AI249" s="6"/>
      <c r="AJ249" s="6"/>
      <c r="AK249" s="6"/>
      <c r="AL249" s="6"/>
      <c r="AM249" s="6"/>
      <c r="AN249" s="6"/>
      <c r="AO249" s="6"/>
      <c r="AP249" s="6"/>
      <c r="AQ249" s="6"/>
      <c r="AR249" s="6"/>
      <c r="AS249" s="6"/>
      <c r="AT249" s="6"/>
      <c r="AU249" s="6"/>
      <c r="AV249" s="6"/>
      <c r="AW249" s="6"/>
      <c r="AX249" s="6"/>
      <c r="AY249" s="6"/>
      <c r="AZ249" s="6"/>
      <c r="BA249" s="6"/>
      <c r="BB249" s="6"/>
      <c r="BC249" s="6"/>
    </row>
    <row r="250" spans="1:55" ht="50.25" customHeight="1">
      <c r="A250" s="194" t="s">
        <v>1420</v>
      </c>
      <c r="B250" s="106"/>
      <c r="C250" s="94"/>
      <c r="D250" s="94"/>
      <c r="E250" s="107"/>
      <c r="F250" s="162"/>
      <c r="G250" s="129"/>
      <c r="H250" s="129"/>
      <c r="I250" s="129"/>
      <c r="J250" s="129"/>
      <c r="K250" s="129"/>
      <c r="L250" s="129"/>
      <c r="M250" s="187">
        <f>F250+G250+H250+J250+K250</f>
        <v>0</v>
      </c>
      <c r="N250" s="162"/>
      <c r="O250" s="129"/>
      <c r="P250" s="129"/>
      <c r="Q250" s="129"/>
      <c r="R250" s="129"/>
      <c r="S250" s="129"/>
      <c r="T250" s="129"/>
      <c r="U250" s="187">
        <f>N250+O250+P250+R250+S250</f>
        <v>0</v>
      </c>
      <c r="V250" s="129"/>
      <c r="W250" s="129">
        <f>V250+U250+M250</f>
        <v>0</v>
      </c>
      <c r="X250" s="99"/>
      <c r="Y250" s="100"/>
      <c r="Z250" s="95"/>
      <c r="AA250" s="95"/>
      <c r="AB250" s="95"/>
    </row>
    <row r="252" spans="1:55" hidden="1">
      <c r="B252" s="62">
        <f>COUNTA(B250:B250,B248:B248,B229:B246,B25:B227,B15:B23)</f>
        <v>227</v>
      </c>
    </row>
    <row r="257" spans="30:34" hidden="1"/>
    <row r="258" spans="30:34" hidden="1">
      <c r="AD258" s="5" t="s">
        <v>78</v>
      </c>
      <c r="AE258" s="5" t="s">
        <v>79</v>
      </c>
      <c r="AF258" s="5" t="s">
        <v>80</v>
      </c>
      <c r="AG258" s="5" t="s">
        <v>81</v>
      </c>
      <c r="AH258" s="5" t="s">
        <v>1421</v>
      </c>
    </row>
    <row r="259" spans="30:34" ht="45" hidden="1">
      <c r="AD259" s="68" t="s">
        <v>1422</v>
      </c>
      <c r="AE259" s="68" t="s">
        <v>765</v>
      </c>
      <c r="AF259" s="68" t="s">
        <v>1423</v>
      </c>
      <c r="AG259" s="68" t="s">
        <v>1424</v>
      </c>
      <c r="AH259" s="68" t="s">
        <v>1425</v>
      </c>
    </row>
    <row r="260" spans="30:34" ht="45" hidden="1">
      <c r="AD260" s="68" t="s">
        <v>752</v>
      </c>
      <c r="AE260" s="68" t="s">
        <v>777</v>
      </c>
      <c r="AF260" s="68" t="s">
        <v>1403</v>
      </c>
      <c r="AG260" s="68" t="s">
        <v>1426</v>
      </c>
      <c r="AH260" s="68" t="s">
        <v>1427</v>
      </c>
    </row>
    <row r="261" spans="30:34" ht="45" hidden="1">
      <c r="AD261" s="68" t="s">
        <v>1428</v>
      </c>
      <c r="AE261" s="68" t="s">
        <v>769</v>
      </c>
      <c r="AF261" s="68" t="s">
        <v>1366</v>
      </c>
      <c r="AG261" s="68" t="s">
        <v>1429</v>
      </c>
      <c r="AH261" s="68" t="s">
        <v>1430</v>
      </c>
    </row>
    <row r="262" spans="30:34" ht="60" hidden="1">
      <c r="AD262" s="68" t="s">
        <v>1431</v>
      </c>
      <c r="AE262" s="68" t="s">
        <v>805</v>
      </c>
      <c r="AF262" s="68" t="s">
        <v>1432</v>
      </c>
      <c r="AG262" s="68" t="s">
        <v>1433</v>
      </c>
      <c r="AH262" s="68" t="s">
        <v>1434</v>
      </c>
    </row>
    <row r="263" spans="30:34" ht="45" hidden="1">
      <c r="AD263" s="68" t="s">
        <v>1435</v>
      </c>
      <c r="AE263" s="68" t="s">
        <v>802</v>
      </c>
      <c r="AF263" s="68" t="s">
        <v>1381</v>
      </c>
      <c r="AG263" s="5"/>
      <c r="AH263" s="68" t="s">
        <v>1436</v>
      </c>
    </row>
    <row r="264" spans="30:34" ht="45" hidden="1">
      <c r="AD264" s="68" t="s">
        <v>722</v>
      </c>
      <c r="AE264" s="68" t="s">
        <v>759</v>
      </c>
      <c r="AF264" s="68" t="s">
        <v>1437</v>
      </c>
      <c r="AG264" s="43"/>
      <c r="AH264" s="68" t="s">
        <v>1438</v>
      </c>
    </row>
    <row r="265" spans="30:34" ht="60" hidden="1">
      <c r="AD265" s="68" t="s">
        <v>1439</v>
      </c>
      <c r="AE265" s="68" t="s">
        <v>788</v>
      </c>
      <c r="AF265" s="68" t="s">
        <v>1440</v>
      </c>
      <c r="AG265" s="51"/>
      <c r="AH265" s="68" t="s">
        <v>1441</v>
      </c>
    </row>
    <row r="266" spans="30:34" ht="60" hidden="1">
      <c r="AD266" s="68" t="s">
        <v>1442</v>
      </c>
      <c r="AE266" s="68" t="s">
        <v>875</v>
      </c>
      <c r="AF266" s="68" t="s">
        <v>1443</v>
      </c>
      <c r="AG266" s="5"/>
      <c r="AH266" s="68" t="s">
        <v>1444</v>
      </c>
    </row>
    <row r="267" spans="30:34" ht="45" hidden="1">
      <c r="AD267" s="68" t="s">
        <v>1445</v>
      </c>
      <c r="AE267" s="68" t="s">
        <v>951</v>
      </c>
      <c r="AF267" s="68" t="s">
        <v>1446</v>
      </c>
      <c r="AG267" s="5"/>
      <c r="AH267" s="68" t="s">
        <v>1447</v>
      </c>
    </row>
    <row r="268" spans="30:34" ht="45" hidden="1">
      <c r="AD268" s="68" t="s">
        <v>1448</v>
      </c>
      <c r="AE268" s="43"/>
      <c r="AF268" s="68" t="s">
        <v>1449</v>
      </c>
      <c r="AG268" s="43"/>
      <c r="AH268" s="68" t="s">
        <v>1450</v>
      </c>
    </row>
    <row r="269" spans="30:34" ht="30" hidden="1">
      <c r="AD269" s="68" t="s">
        <v>1451</v>
      </c>
      <c r="AE269" s="51"/>
      <c r="AF269" s="68" t="s">
        <v>1452</v>
      </c>
      <c r="AG269" s="51"/>
      <c r="AH269" s="68" t="s">
        <v>1453</v>
      </c>
    </row>
    <row r="270" spans="30:34" ht="45" hidden="1">
      <c r="AD270" s="68" t="s">
        <v>1454</v>
      </c>
      <c r="AE270" s="5"/>
      <c r="AF270" s="5"/>
      <c r="AG270" s="5"/>
      <c r="AH270" s="5"/>
    </row>
    <row r="271" spans="30:34" ht="30" hidden="1">
      <c r="AD271" s="68" t="s">
        <v>748</v>
      </c>
      <c r="AE271" s="5"/>
      <c r="AF271" s="5"/>
      <c r="AG271" s="5"/>
      <c r="AH271" s="5"/>
    </row>
    <row r="272" spans="30:34" ht="45" hidden="1">
      <c r="AD272" s="68" t="s">
        <v>1455</v>
      </c>
      <c r="AE272" s="43"/>
      <c r="AF272" s="43"/>
      <c r="AG272" s="43"/>
      <c r="AH272" s="43"/>
    </row>
    <row r="273" spans="30:34" ht="45" hidden="1">
      <c r="AD273" s="68" t="s">
        <v>1456</v>
      </c>
      <c r="AE273" s="51"/>
      <c r="AF273" s="51"/>
      <c r="AG273" s="51"/>
      <c r="AH273" s="51"/>
    </row>
    <row r="274" spans="30:34" ht="60" hidden="1">
      <c r="AD274" s="68" t="s">
        <v>1457</v>
      </c>
      <c r="AE274" s="5"/>
      <c r="AF274" s="5"/>
      <c r="AG274" s="5"/>
      <c r="AH274" s="5"/>
    </row>
    <row r="275" spans="30:34" hidden="1"/>
  </sheetData>
  <mergeCells count="41">
    <mergeCell ref="K10:K11"/>
    <mergeCell ref="L10:L11"/>
    <mergeCell ref="M10:M11"/>
    <mergeCell ref="A13:B13"/>
    <mergeCell ref="Y8:Y11"/>
    <mergeCell ref="Z8:Z11"/>
    <mergeCell ref="AA8:AA11"/>
    <mergeCell ref="AB8:AB11"/>
    <mergeCell ref="N8:U8"/>
    <mergeCell ref="N9:U9"/>
    <mergeCell ref="N10:N11"/>
    <mergeCell ref="O10:O11"/>
    <mergeCell ref="P10:P11"/>
    <mergeCell ref="Q10:Q11"/>
    <mergeCell ref="R10:R11"/>
    <mergeCell ref="S10:S11"/>
    <mergeCell ref="T10:T11"/>
    <mergeCell ref="U10:U11"/>
    <mergeCell ref="A7:X7"/>
    <mergeCell ref="A8:A11"/>
    <mergeCell ref="B8:B11"/>
    <mergeCell ref="C8:C11"/>
    <mergeCell ref="D8:D11"/>
    <mergeCell ref="E8:E11"/>
    <mergeCell ref="F8:M8"/>
    <mergeCell ref="V8:V11"/>
    <mergeCell ref="W8:W11"/>
    <mergeCell ref="F9:M9"/>
    <mergeCell ref="F10:F11"/>
    <mergeCell ref="G10:G11"/>
    <mergeCell ref="H10:H11"/>
    <mergeCell ref="I10:I11"/>
    <mergeCell ref="X8:X11"/>
    <mergeCell ref="J10:J11"/>
    <mergeCell ref="A6:X6"/>
    <mergeCell ref="Y6:AA6"/>
    <mergeCell ref="A1:AA1"/>
    <mergeCell ref="A2:AA2"/>
    <mergeCell ref="A3:AA3"/>
    <mergeCell ref="A4:AA4"/>
    <mergeCell ref="A5:AA5"/>
  </mergeCells>
  <dataValidations count="6">
    <dataValidation type="list" allowBlank="1" showInputMessage="1" showErrorMessage="1" sqref="C25:C227">
      <formula1>$AE$259:$AE$267</formula1>
    </dataValidation>
    <dataValidation type="list" allowBlank="1" showInputMessage="1" showErrorMessage="1" sqref="C15:C23">
      <formula1>$AD$259:$AD$274</formula1>
    </dataValidation>
    <dataValidation type="list" allowBlank="1" showInputMessage="1" showErrorMessage="1" sqref="C229:C246">
      <formula1>$AF$259:$AF$269</formula1>
    </dataValidation>
    <dataValidation type="list" allowBlank="1" showInputMessage="1" showErrorMessage="1" sqref="C250">
      <formula1>$AH$259:$AH$269</formula1>
    </dataValidation>
    <dataValidation type="list" allowBlank="1" showInputMessage="1" showErrorMessage="1" sqref="C248">
      <formula1>$AG$259:$AG$262</formula1>
    </dataValidation>
    <dataValidation type="list" allowBlank="1" showInputMessage="1" showErrorMessage="1" sqref="D248 D250 D229:D246 D15:D23 D25:D227">
      <formula1>$AC$3:$AC$5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46"/>
  <sheetViews>
    <sheetView zoomScale="50" zoomScaleNormal="50" zoomScaleSheetLayoutView="70" workbookViewId="0">
      <selection activeCell="AD6" sqref="AD6"/>
    </sheetView>
  </sheetViews>
  <sheetFormatPr defaultColWidth="9.140625" defaultRowHeight="12.75"/>
  <cols>
    <col min="1" max="1" width="6.140625" style="111" customWidth="1"/>
    <col min="2" max="2" width="25" style="62" customWidth="1"/>
    <col min="3" max="3" width="22.7109375" style="6" customWidth="1"/>
    <col min="4" max="4" width="11.28515625" style="6" customWidth="1"/>
    <col min="5" max="5" width="14.28515625" style="6" customWidth="1"/>
    <col min="6" max="6" width="14.42578125" style="63" customWidth="1"/>
    <col min="7" max="7" width="11.28515625" style="64" customWidth="1"/>
    <col min="8" max="13" width="11.28515625" style="63" customWidth="1"/>
    <col min="14" max="14" width="14.42578125" style="63" customWidth="1"/>
    <col min="15" max="15" width="11.28515625" style="64" customWidth="1"/>
    <col min="16" max="21" width="11.28515625" style="63" customWidth="1"/>
    <col min="22" max="22" width="9" style="63" customWidth="1"/>
    <col min="23" max="23" width="10.7109375" style="63" customWidth="1"/>
    <col min="24" max="24" width="33.42578125" style="65" customWidth="1"/>
    <col min="25" max="25" width="12.28515625" style="66" customWidth="1"/>
    <col min="26" max="26" width="17" style="67" customWidth="1"/>
    <col min="27" max="27" width="13.42578125" style="67" customWidth="1"/>
    <col min="28" max="28" width="44.5703125" style="67" customWidth="1"/>
    <col min="29" max="29" width="9.140625" style="6"/>
    <col min="30" max="33" width="27.7109375" style="6" customWidth="1"/>
    <col min="34" max="16384" width="9.140625" style="6"/>
  </cols>
  <sheetData>
    <row r="1" spans="1:55" s="2" customFormat="1" ht="24.75" customHeight="1">
      <c r="A1" s="477"/>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row>
    <row r="2" spans="1:55" s="2" customFormat="1" ht="19.5" customHeight="1">
      <c r="A2" s="477"/>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row>
    <row r="3" spans="1:55" s="2" customFormat="1" ht="20.25" customHeight="1">
      <c r="A3" s="477"/>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C3" s="70" t="s">
        <v>28</v>
      </c>
    </row>
    <row r="4" spans="1:55" ht="12.75" customHeight="1">
      <c r="A4" s="536"/>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606"/>
      <c r="AC4" s="4" t="s">
        <v>38</v>
      </c>
    </row>
    <row r="5" spans="1:55" ht="16.5" customHeight="1">
      <c r="A5" s="604"/>
      <c r="B5" s="605"/>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71"/>
      <c r="AC5" s="4" t="s">
        <v>0</v>
      </c>
    </row>
    <row r="6" spans="1:55" ht="43.5" customHeight="1">
      <c r="A6" s="607" t="s">
        <v>2121</v>
      </c>
      <c r="B6" s="608"/>
      <c r="C6" s="608"/>
      <c r="D6" s="608"/>
      <c r="E6" s="608"/>
      <c r="F6" s="608"/>
      <c r="G6" s="608"/>
      <c r="H6" s="608"/>
      <c r="I6" s="608"/>
      <c r="J6" s="608"/>
      <c r="K6" s="608"/>
      <c r="L6" s="608"/>
      <c r="M6" s="608"/>
      <c r="N6" s="608"/>
      <c r="O6" s="608"/>
      <c r="P6" s="608"/>
      <c r="Q6" s="608"/>
      <c r="R6" s="608"/>
      <c r="S6" s="608"/>
      <c r="T6" s="608"/>
      <c r="U6" s="608"/>
      <c r="V6" s="608"/>
      <c r="W6" s="608"/>
      <c r="X6" s="608"/>
      <c r="Y6" s="609"/>
      <c r="Z6" s="609"/>
      <c r="AA6" s="609"/>
      <c r="AB6" s="71"/>
    </row>
    <row r="7" spans="1:55" ht="43.5" customHeight="1">
      <c r="A7" s="610" t="s">
        <v>1458</v>
      </c>
      <c r="B7" s="608"/>
      <c r="C7" s="608"/>
      <c r="D7" s="608"/>
      <c r="E7" s="608"/>
      <c r="F7" s="608"/>
      <c r="G7" s="608"/>
      <c r="H7" s="608"/>
      <c r="I7" s="608"/>
      <c r="J7" s="608"/>
      <c r="K7" s="608"/>
      <c r="L7" s="608"/>
      <c r="M7" s="608"/>
      <c r="N7" s="608"/>
      <c r="O7" s="608"/>
      <c r="P7" s="608"/>
      <c r="Q7" s="608"/>
      <c r="R7" s="608"/>
      <c r="S7" s="608"/>
      <c r="T7" s="608"/>
      <c r="U7" s="608"/>
      <c r="V7" s="608"/>
      <c r="W7" s="608"/>
      <c r="X7" s="608"/>
      <c r="Y7" s="198"/>
      <c r="Z7" s="198"/>
      <c r="AA7" s="198"/>
      <c r="AB7" s="71"/>
    </row>
    <row r="8" spans="1:55" ht="12.75" customHeight="1">
      <c r="A8" s="611" t="s">
        <v>3</v>
      </c>
      <c r="B8" s="612" t="s">
        <v>4</v>
      </c>
      <c r="C8" s="552" t="s">
        <v>5</v>
      </c>
      <c r="D8" s="552" t="s">
        <v>6</v>
      </c>
      <c r="E8" s="555" t="s">
        <v>7</v>
      </c>
      <c r="F8" s="558">
        <v>2018</v>
      </c>
      <c r="G8" s="559"/>
      <c r="H8" s="559"/>
      <c r="I8" s="559"/>
      <c r="J8" s="559"/>
      <c r="K8" s="559"/>
      <c r="L8" s="560"/>
      <c r="M8" s="561"/>
      <c r="N8" s="558">
        <v>2019</v>
      </c>
      <c r="O8" s="559"/>
      <c r="P8" s="559"/>
      <c r="Q8" s="559"/>
      <c r="R8" s="559"/>
      <c r="S8" s="559"/>
      <c r="T8" s="560"/>
      <c r="U8" s="561"/>
      <c r="V8" s="595">
        <v>2020</v>
      </c>
      <c r="W8" s="596" t="s">
        <v>8</v>
      </c>
      <c r="X8" s="597" t="s">
        <v>9</v>
      </c>
      <c r="Y8" s="598" t="s">
        <v>10</v>
      </c>
      <c r="Z8" s="551" t="s">
        <v>11</v>
      </c>
      <c r="AA8" s="584" t="s">
        <v>12</v>
      </c>
      <c r="AB8" s="584" t="s">
        <v>13</v>
      </c>
    </row>
    <row r="9" spans="1:55" ht="12.75" customHeight="1">
      <c r="A9" s="611"/>
      <c r="B9" s="612"/>
      <c r="C9" s="553"/>
      <c r="D9" s="553"/>
      <c r="E9" s="556"/>
      <c r="F9" s="568" t="s">
        <v>14</v>
      </c>
      <c r="G9" s="551"/>
      <c r="H9" s="551"/>
      <c r="I9" s="551"/>
      <c r="J9" s="551"/>
      <c r="K9" s="551"/>
      <c r="L9" s="569"/>
      <c r="M9" s="570"/>
      <c r="N9" s="568" t="s">
        <v>14</v>
      </c>
      <c r="O9" s="551"/>
      <c r="P9" s="551"/>
      <c r="Q9" s="551"/>
      <c r="R9" s="551"/>
      <c r="S9" s="551"/>
      <c r="T9" s="569"/>
      <c r="U9" s="570"/>
      <c r="V9" s="595"/>
      <c r="W9" s="596"/>
      <c r="X9" s="597"/>
      <c r="Y9" s="598"/>
      <c r="Z9" s="551"/>
      <c r="AA9" s="585"/>
      <c r="AB9" s="585"/>
    </row>
    <row r="10" spans="1:55" ht="15" customHeight="1">
      <c r="A10" s="611"/>
      <c r="B10" s="612"/>
      <c r="C10" s="553"/>
      <c r="D10" s="553"/>
      <c r="E10" s="556"/>
      <c r="F10" s="512" t="s">
        <v>696</v>
      </c>
      <c r="G10" s="513" t="s">
        <v>697</v>
      </c>
      <c r="H10" s="493" t="s">
        <v>698</v>
      </c>
      <c r="I10" s="494" t="s">
        <v>18</v>
      </c>
      <c r="J10" s="493" t="s">
        <v>699</v>
      </c>
      <c r="K10" s="493" t="s">
        <v>700</v>
      </c>
      <c r="L10" s="494" t="s">
        <v>21</v>
      </c>
      <c r="M10" s="613" t="s">
        <v>22</v>
      </c>
      <c r="N10" s="571" t="s">
        <v>15</v>
      </c>
      <c r="O10" s="572" t="s">
        <v>16</v>
      </c>
      <c r="P10" s="541" t="s">
        <v>17</v>
      </c>
      <c r="Q10" s="545" t="s">
        <v>18</v>
      </c>
      <c r="R10" s="541" t="s">
        <v>19</v>
      </c>
      <c r="S10" s="545" t="s">
        <v>20</v>
      </c>
      <c r="T10" s="545" t="s">
        <v>21</v>
      </c>
      <c r="U10" s="547" t="s">
        <v>22</v>
      </c>
      <c r="V10" s="595"/>
      <c r="W10" s="596"/>
      <c r="X10" s="597"/>
      <c r="Y10" s="598"/>
      <c r="Z10" s="551"/>
      <c r="AA10" s="585"/>
      <c r="AB10" s="585"/>
    </row>
    <row r="11" spans="1:55" ht="107.25" customHeight="1">
      <c r="A11" s="611"/>
      <c r="B11" s="612"/>
      <c r="C11" s="554"/>
      <c r="D11" s="554"/>
      <c r="E11" s="557"/>
      <c r="F11" s="512"/>
      <c r="G11" s="513"/>
      <c r="H11" s="493"/>
      <c r="I11" s="495"/>
      <c r="J11" s="493"/>
      <c r="K11" s="493"/>
      <c r="L11" s="495"/>
      <c r="M11" s="614"/>
      <c r="N11" s="571"/>
      <c r="O11" s="572"/>
      <c r="P11" s="541"/>
      <c r="Q11" s="546"/>
      <c r="R11" s="541"/>
      <c r="S11" s="546"/>
      <c r="T11" s="546"/>
      <c r="U11" s="548"/>
      <c r="V11" s="595"/>
      <c r="W11" s="596"/>
      <c r="X11" s="597"/>
      <c r="Y11" s="598"/>
      <c r="Z11" s="551"/>
      <c r="AA11" s="586"/>
      <c r="AB11" s="586"/>
    </row>
    <row r="12" spans="1:55" ht="39.950000000000003" customHeight="1">
      <c r="A12" s="199"/>
      <c r="B12" s="200"/>
      <c r="C12" s="200"/>
      <c r="D12" s="143"/>
      <c r="E12" s="143"/>
      <c r="F12" s="9"/>
      <c r="G12" s="8"/>
      <c r="H12" s="9"/>
      <c r="I12" s="9"/>
      <c r="J12" s="9"/>
      <c r="K12" s="9"/>
      <c r="L12" s="9"/>
      <c r="M12" s="201"/>
      <c r="N12" s="9"/>
      <c r="O12" s="8"/>
      <c r="P12" s="9"/>
      <c r="Q12" s="9"/>
      <c r="R12" s="9"/>
      <c r="S12" s="9"/>
      <c r="T12" s="9"/>
      <c r="U12" s="201"/>
      <c r="V12" s="145"/>
      <c r="W12" s="144"/>
      <c r="X12" s="146"/>
      <c r="Y12" s="147"/>
      <c r="Z12" s="148"/>
      <c r="AA12" s="149"/>
      <c r="AB12" s="149"/>
    </row>
    <row r="13" spans="1:55" s="17" customFormat="1" ht="38.25" customHeight="1">
      <c r="A13" s="599" t="s">
        <v>1459</v>
      </c>
      <c r="B13" s="599"/>
      <c r="C13" s="76"/>
      <c r="D13" s="76"/>
      <c r="E13" s="77"/>
      <c r="F13" s="78">
        <f>F14+F16+F107+F109</f>
        <v>2011607.65</v>
      </c>
      <c r="G13" s="78">
        <f>G14+G16+G107+G109</f>
        <v>396664.64</v>
      </c>
      <c r="H13" s="78">
        <f>H14+H16+H107+H109</f>
        <v>7000</v>
      </c>
      <c r="I13" s="79"/>
      <c r="J13" s="78">
        <f>J14+J16+J107+J109</f>
        <v>0</v>
      </c>
      <c r="K13" s="78">
        <f>K14+K16+K107+K109</f>
        <v>0</v>
      </c>
      <c r="L13" s="79"/>
      <c r="M13" s="78">
        <f>M14+M16+M107+M109</f>
        <v>2018607.65</v>
      </c>
      <c r="N13" s="78">
        <f>N14+N16+N107+N109</f>
        <v>2345568.02</v>
      </c>
      <c r="O13" s="78">
        <f>O14+O16+O107+O109</f>
        <v>148297</v>
      </c>
      <c r="P13" s="78">
        <f>P14+P16+P107+P109</f>
        <v>2525946</v>
      </c>
      <c r="Q13" s="79"/>
      <c r="R13" s="78">
        <f>R14+R16+R107+R109</f>
        <v>0</v>
      </c>
      <c r="S13" s="78">
        <f>S14+S16+S107+S109</f>
        <v>0</v>
      </c>
      <c r="T13" s="79"/>
      <c r="U13" s="78">
        <f>U14+U16+U107+U109</f>
        <v>4871514.0199999996</v>
      </c>
      <c r="V13" s="78">
        <f>V14+V16+V107+V109</f>
        <v>7047864</v>
      </c>
      <c r="W13" s="78">
        <f>W14+W16+W107+W109</f>
        <v>13937985.67</v>
      </c>
      <c r="X13" s="80"/>
      <c r="Y13" s="81"/>
      <c r="Z13" s="82"/>
      <c r="AA13" s="82"/>
      <c r="AB13" s="82"/>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row>
    <row r="14" spans="1:55" s="17" customFormat="1" ht="32.1" customHeight="1">
      <c r="A14" s="104"/>
      <c r="B14" s="84" t="s">
        <v>1460</v>
      </c>
      <c r="C14" s="85"/>
      <c r="D14" s="85"/>
      <c r="E14" s="86"/>
      <c r="F14" s="87">
        <f>SUM(F15:F15)</f>
        <v>0</v>
      </c>
      <c r="G14" s="87">
        <f>SUM(G15:G15)</f>
        <v>0</v>
      </c>
      <c r="H14" s="87">
        <f>SUM(H15:H15)</f>
        <v>0</v>
      </c>
      <c r="I14" s="88"/>
      <c r="J14" s="87">
        <f>SUM(J15:J15)</f>
        <v>0</v>
      </c>
      <c r="K14" s="87">
        <f>SUM(K15:K15)</f>
        <v>0</v>
      </c>
      <c r="L14" s="88"/>
      <c r="M14" s="87">
        <f>SUM(M15:M15)</f>
        <v>0</v>
      </c>
      <c r="N14" s="87">
        <f>SUM(N15:N15)</f>
        <v>0</v>
      </c>
      <c r="O14" s="87">
        <f>SUM(O15:O15)</f>
        <v>0</v>
      </c>
      <c r="P14" s="87">
        <f>SUM(P15:P15)</f>
        <v>0</v>
      </c>
      <c r="Q14" s="88"/>
      <c r="R14" s="87">
        <f>SUM(R15:R15)</f>
        <v>0</v>
      </c>
      <c r="S14" s="87">
        <f>SUM(S15:S15)</f>
        <v>0</v>
      </c>
      <c r="T14" s="88"/>
      <c r="U14" s="87">
        <f>SUM(U15:U15)</f>
        <v>0</v>
      </c>
      <c r="V14" s="87">
        <f>SUM(V15:V15)</f>
        <v>0</v>
      </c>
      <c r="W14" s="87">
        <f>SUM(W15:W15)</f>
        <v>0</v>
      </c>
      <c r="X14" s="89"/>
      <c r="Y14" s="90"/>
      <c r="Z14" s="91"/>
      <c r="AA14" s="91"/>
      <c r="AB14" s="91"/>
      <c r="AC14" s="6"/>
      <c r="AH14" s="6"/>
      <c r="AI14" s="6"/>
      <c r="AJ14" s="6"/>
      <c r="AK14" s="6"/>
      <c r="AL14" s="6"/>
      <c r="AM14" s="6"/>
      <c r="AN14" s="6"/>
      <c r="AO14" s="6"/>
      <c r="AP14" s="6"/>
      <c r="AQ14" s="6"/>
      <c r="AR14" s="6"/>
      <c r="AS14" s="6"/>
      <c r="AT14" s="6"/>
      <c r="AU14" s="6"/>
      <c r="AV14" s="6"/>
      <c r="AW14" s="6"/>
      <c r="AX14" s="6"/>
      <c r="AY14" s="6"/>
      <c r="AZ14" s="6"/>
      <c r="BA14" s="6"/>
      <c r="BB14" s="6"/>
      <c r="BC14" s="6"/>
    </row>
    <row r="15" spans="1:55" ht="50.25" customHeight="1">
      <c r="A15" s="92" t="s">
        <v>1461</v>
      </c>
      <c r="B15" s="106"/>
      <c r="C15" s="94"/>
      <c r="D15" s="94"/>
      <c r="E15" s="107"/>
      <c r="F15" s="103"/>
      <c r="G15" s="98"/>
      <c r="H15" s="98"/>
      <c r="I15" s="98"/>
      <c r="J15" s="98"/>
      <c r="K15" s="98"/>
      <c r="L15" s="98"/>
      <c r="M15" s="97">
        <f>F15+H15+J15+K15</f>
        <v>0</v>
      </c>
      <c r="N15" s="103"/>
      <c r="O15" s="98"/>
      <c r="P15" s="98"/>
      <c r="Q15" s="98"/>
      <c r="R15" s="98"/>
      <c r="S15" s="98"/>
      <c r="T15" s="98"/>
      <c r="U15" s="97">
        <f>N15+P15+R15+S15</f>
        <v>0</v>
      </c>
      <c r="V15" s="98"/>
      <c r="W15" s="98">
        <f>V15+U15+M15</f>
        <v>0</v>
      </c>
      <c r="X15" s="99"/>
      <c r="Y15" s="100"/>
      <c r="Z15" s="95"/>
      <c r="AA15" s="95"/>
      <c r="AB15" s="101"/>
    </row>
    <row r="16" spans="1:55" s="17" customFormat="1" ht="32.1" customHeight="1">
      <c r="A16" s="83"/>
      <c r="B16" s="84" t="s">
        <v>1462</v>
      </c>
      <c r="C16" s="85"/>
      <c r="D16" s="85"/>
      <c r="E16" s="86"/>
      <c r="F16" s="87">
        <f>SUM(F17:F105)</f>
        <v>2011607.65</v>
      </c>
      <c r="G16" s="87">
        <f>SUM(G17:G105)</f>
        <v>396664.64</v>
      </c>
      <c r="H16" s="87">
        <f>SUM(H17:H105)</f>
        <v>7000</v>
      </c>
      <c r="I16" s="88"/>
      <c r="J16" s="87">
        <f>SUM(J17:J105)</f>
        <v>0</v>
      </c>
      <c r="K16" s="87">
        <f>SUM(K17:K105)</f>
        <v>0</v>
      </c>
      <c r="L16" s="88"/>
      <c r="M16" s="87">
        <f>SUM(M17:M105)</f>
        <v>2018607.65</v>
      </c>
      <c r="N16" s="87">
        <f>SUM(N17:N105)</f>
        <v>2345568.02</v>
      </c>
      <c r="O16" s="87">
        <f>SUM(O17:O105)</f>
        <v>148297</v>
      </c>
      <c r="P16" s="87">
        <f>SUM(P17:P105)</f>
        <v>2525946</v>
      </c>
      <c r="Q16" s="88"/>
      <c r="R16" s="87">
        <f>SUM(R17:R105)</f>
        <v>0</v>
      </c>
      <c r="S16" s="87">
        <f>SUM(S17:S105)</f>
        <v>0</v>
      </c>
      <c r="T16" s="88"/>
      <c r="U16" s="87">
        <f>SUM(U17:U105)</f>
        <v>4871514.0199999996</v>
      </c>
      <c r="V16" s="87">
        <f>SUM(V17:V105)</f>
        <v>7047864</v>
      </c>
      <c r="W16" s="87">
        <f>SUM(W17:W105)</f>
        <v>13937985.67</v>
      </c>
      <c r="X16" s="89"/>
      <c r="Y16" s="90"/>
      <c r="Z16" s="91"/>
      <c r="AA16" s="91"/>
      <c r="AB16" s="91"/>
      <c r="AC16" s="6"/>
      <c r="AH16" s="6"/>
      <c r="AI16" s="6"/>
      <c r="AJ16" s="6"/>
      <c r="AK16" s="6"/>
      <c r="AL16" s="6"/>
      <c r="AM16" s="6"/>
      <c r="AN16" s="6"/>
      <c r="AO16" s="6"/>
      <c r="AP16" s="6"/>
      <c r="AQ16" s="6"/>
      <c r="AR16" s="6"/>
      <c r="AS16" s="6"/>
      <c r="AT16" s="6"/>
      <c r="AU16" s="6"/>
      <c r="AV16" s="6"/>
      <c r="AW16" s="6"/>
      <c r="AX16" s="6"/>
      <c r="AY16" s="6"/>
      <c r="AZ16" s="6"/>
      <c r="BA16" s="6"/>
      <c r="BB16" s="6"/>
      <c r="BC16" s="6"/>
    </row>
    <row r="17" spans="1:28" s="279" customFormat="1" ht="50.25" customHeight="1">
      <c r="A17" s="287" t="s">
        <v>1463</v>
      </c>
      <c r="B17" s="346" t="s">
        <v>1464</v>
      </c>
      <c r="C17" s="271" t="s">
        <v>1465</v>
      </c>
      <c r="D17" s="271" t="s">
        <v>28</v>
      </c>
      <c r="E17" s="288" t="s">
        <v>1466</v>
      </c>
      <c r="F17" s="265">
        <v>25410</v>
      </c>
      <c r="G17" s="273"/>
      <c r="H17" s="273"/>
      <c r="I17" s="273"/>
      <c r="J17" s="273"/>
      <c r="K17" s="273"/>
      <c r="L17" s="273"/>
      <c r="M17" s="263">
        <f t="shared" ref="M17:M80" si="0">F17+H17+J17+K17</f>
        <v>25410</v>
      </c>
      <c r="N17" s="265"/>
      <c r="O17" s="273"/>
      <c r="P17" s="265">
        <v>2500000</v>
      </c>
      <c r="Q17" s="273"/>
      <c r="R17" s="273"/>
      <c r="S17" s="273"/>
      <c r="T17" s="273"/>
      <c r="U17" s="265">
        <v>2500000</v>
      </c>
      <c r="V17" s="265">
        <v>2500000</v>
      </c>
      <c r="W17" s="273">
        <f>V17+U17+M17</f>
        <v>5025410</v>
      </c>
      <c r="X17" s="410" t="s">
        <v>1830</v>
      </c>
      <c r="Y17" s="292" t="s">
        <v>74</v>
      </c>
      <c r="Z17" s="275" t="s">
        <v>1467</v>
      </c>
      <c r="AA17" s="275" t="s">
        <v>1860</v>
      </c>
      <c r="AB17" s="449" t="s">
        <v>2105</v>
      </c>
    </row>
    <row r="18" spans="1:28" s="293" customFormat="1" ht="69.95" customHeight="1">
      <c r="A18" s="287" t="s">
        <v>1468</v>
      </c>
      <c r="B18" s="315" t="s">
        <v>1469</v>
      </c>
      <c r="C18" s="275" t="s">
        <v>1470</v>
      </c>
      <c r="D18" s="275" t="s">
        <v>28</v>
      </c>
      <c r="E18" s="294" t="s">
        <v>1471</v>
      </c>
      <c r="F18" s="289">
        <v>303290</v>
      </c>
      <c r="G18" s="290">
        <v>137493</v>
      </c>
      <c r="H18" s="290"/>
      <c r="I18" s="290"/>
      <c r="J18" s="290"/>
      <c r="K18" s="290"/>
      <c r="L18" s="290"/>
      <c r="M18" s="263">
        <f t="shared" si="0"/>
        <v>303290</v>
      </c>
      <c r="N18" s="289"/>
      <c r="O18" s="290"/>
      <c r="P18" s="280"/>
      <c r="Q18" s="290"/>
      <c r="R18" s="290"/>
      <c r="S18" s="290"/>
      <c r="T18" s="290"/>
      <c r="U18" s="263"/>
      <c r="V18" s="290"/>
      <c r="W18" s="273">
        <f t="shared" ref="W18:W48" si="1">V18+U18+M18</f>
        <v>303290</v>
      </c>
      <c r="X18" s="291" t="s">
        <v>1472</v>
      </c>
      <c r="Y18" s="292">
        <v>2018</v>
      </c>
      <c r="Z18" s="275" t="s">
        <v>33</v>
      </c>
      <c r="AA18" s="453" t="s">
        <v>1860</v>
      </c>
      <c r="AB18" s="453" t="s">
        <v>2087</v>
      </c>
    </row>
    <row r="19" spans="1:28" s="293" customFormat="1" ht="124.7" customHeight="1">
      <c r="A19" s="287" t="s">
        <v>1473</v>
      </c>
      <c r="B19" s="315" t="s">
        <v>1474</v>
      </c>
      <c r="C19" s="275" t="s">
        <v>1475</v>
      </c>
      <c r="D19" s="275" t="s">
        <v>38</v>
      </c>
      <c r="E19" s="294" t="s">
        <v>1476</v>
      </c>
      <c r="F19" s="289"/>
      <c r="G19" s="290"/>
      <c r="H19" s="290"/>
      <c r="I19" s="290"/>
      <c r="J19" s="290"/>
      <c r="K19" s="290"/>
      <c r="L19" s="290"/>
      <c r="M19" s="263">
        <f t="shared" si="0"/>
        <v>0</v>
      </c>
      <c r="N19" s="289"/>
      <c r="O19" s="290"/>
      <c r="P19" s="290"/>
      <c r="Q19" s="290"/>
      <c r="R19" s="290"/>
      <c r="S19" s="290"/>
      <c r="T19" s="290"/>
      <c r="U19" s="263">
        <f t="shared" ref="U19:U80" si="2">N19+P19+R19+S19</f>
        <v>0</v>
      </c>
      <c r="V19" s="396">
        <f>500*100</f>
        <v>50000</v>
      </c>
      <c r="W19" s="273">
        <f t="shared" si="1"/>
        <v>50000</v>
      </c>
      <c r="X19" s="291" t="s">
        <v>1477</v>
      </c>
      <c r="Y19" s="292">
        <v>2020</v>
      </c>
      <c r="Z19" s="275" t="s">
        <v>33</v>
      </c>
      <c r="AA19" s="278" t="s">
        <v>1870</v>
      </c>
      <c r="AB19" s="278" t="s">
        <v>2077</v>
      </c>
    </row>
    <row r="20" spans="1:28" s="293" customFormat="1" ht="69.95" customHeight="1">
      <c r="A20" s="287" t="s">
        <v>1478</v>
      </c>
      <c r="B20" s="315" t="s">
        <v>1479</v>
      </c>
      <c r="C20" s="275" t="s">
        <v>1470</v>
      </c>
      <c r="D20" s="275" t="s">
        <v>38</v>
      </c>
      <c r="E20" s="294" t="s">
        <v>1480</v>
      </c>
      <c r="F20" s="289"/>
      <c r="G20" s="290"/>
      <c r="H20" s="290"/>
      <c r="I20" s="290"/>
      <c r="J20" s="290"/>
      <c r="K20" s="290"/>
      <c r="L20" s="290"/>
      <c r="M20" s="263">
        <f t="shared" si="0"/>
        <v>0</v>
      </c>
      <c r="N20" s="289"/>
      <c r="O20" s="290"/>
      <c r="P20" s="290"/>
      <c r="Q20" s="290"/>
      <c r="R20" s="290"/>
      <c r="S20" s="290"/>
      <c r="T20" s="290"/>
      <c r="U20" s="263">
        <f t="shared" si="2"/>
        <v>0</v>
      </c>
      <c r="V20" s="396">
        <v>100000</v>
      </c>
      <c r="W20" s="273">
        <f t="shared" si="1"/>
        <v>100000</v>
      </c>
      <c r="X20" s="291" t="s">
        <v>1481</v>
      </c>
      <c r="Y20" s="292">
        <v>2020</v>
      </c>
      <c r="Z20" s="275" t="s">
        <v>124</v>
      </c>
      <c r="AA20" s="472" t="s">
        <v>175</v>
      </c>
      <c r="AB20" s="278" t="s">
        <v>1889</v>
      </c>
    </row>
    <row r="21" spans="1:28" s="293" customFormat="1" ht="69.95" customHeight="1">
      <c r="A21" s="287" t="s">
        <v>1482</v>
      </c>
      <c r="B21" s="315" t="s">
        <v>1483</v>
      </c>
      <c r="C21" s="275" t="s">
        <v>1470</v>
      </c>
      <c r="D21" s="275" t="s">
        <v>28</v>
      </c>
      <c r="E21" s="294" t="s">
        <v>1480</v>
      </c>
      <c r="F21" s="289"/>
      <c r="G21" s="290"/>
      <c r="H21" s="290"/>
      <c r="I21" s="290"/>
      <c r="J21" s="290"/>
      <c r="K21" s="290"/>
      <c r="L21" s="290"/>
      <c r="M21" s="263">
        <f t="shared" si="0"/>
        <v>0</v>
      </c>
      <c r="N21" s="289"/>
      <c r="O21" s="290"/>
      <c r="P21" s="290"/>
      <c r="Q21" s="290"/>
      <c r="R21" s="290"/>
      <c r="S21" s="290"/>
      <c r="T21" s="290"/>
      <c r="U21" s="263">
        <f t="shared" si="2"/>
        <v>0</v>
      </c>
      <c r="V21" s="396">
        <v>600000</v>
      </c>
      <c r="W21" s="273">
        <f t="shared" si="1"/>
        <v>600000</v>
      </c>
      <c r="X21" s="291" t="s">
        <v>1484</v>
      </c>
      <c r="Y21" s="292">
        <v>2020</v>
      </c>
      <c r="Z21" s="275" t="s">
        <v>124</v>
      </c>
      <c r="AA21" s="472" t="s">
        <v>1860</v>
      </c>
      <c r="AB21" s="278"/>
    </row>
    <row r="22" spans="1:28" s="293" customFormat="1" ht="69.95" customHeight="1">
      <c r="A22" s="287" t="s">
        <v>1485</v>
      </c>
      <c r="B22" s="315" t="s">
        <v>1486</v>
      </c>
      <c r="C22" s="275" t="s">
        <v>1487</v>
      </c>
      <c r="D22" s="275" t="s">
        <v>38</v>
      </c>
      <c r="E22" s="294" t="s">
        <v>1480</v>
      </c>
      <c r="F22" s="289"/>
      <c r="G22" s="290"/>
      <c r="H22" s="290"/>
      <c r="I22" s="290"/>
      <c r="J22" s="290"/>
      <c r="K22" s="290"/>
      <c r="L22" s="290"/>
      <c r="M22" s="263">
        <f t="shared" si="0"/>
        <v>0</v>
      </c>
      <c r="N22" s="289"/>
      <c r="O22" s="290"/>
      <c r="P22" s="290"/>
      <c r="Q22" s="290"/>
      <c r="R22" s="290"/>
      <c r="S22" s="290"/>
      <c r="T22" s="290"/>
      <c r="U22" s="263">
        <f t="shared" si="2"/>
        <v>0</v>
      </c>
      <c r="V22" s="396">
        <v>10000</v>
      </c>
      <c r="W22" s="273">
        <f t="shared" si="1"/>
        <v>10000</v>
      </c>
      <c r="X22" s="291" t="s">
        <v>1488</v>
      </c>
      <c r="Y22" s="292">
        <v>2020</v>
      </c>
      <c r="Z22" s="275" t="s">
        <v>124</v>
      </c>
      <c r="AA22" s="472" t="s">
        <v>175</v>
      </c>
      <c r="AB22" s="278" t="s">
        <v>1889</v>
      </c>
    </row>
    <row r="23" spans="1:28" s="293" customFormat="1" ht="69.95" customHeight="1">
      <c r="A23" s="287" t="s">
        <v>1489</v>
      </c>
      <c r="B23" s="315" t="s">
        <v>1490</v>
      </c>
      <c r="C23" s="275" t="s">
        <v>1491</v>
      </c>
      <c r="D23" s="275" t="s">
        <v>28</v>
      </c>
      <c r="E23" s="288" t="s">
        <v>1492</v>
      </c>
      <c r="F23" s="289">
        <v>80378.899999999994</v>
      </c>
      <c r="G23" s="290">
        <v>80378.900000000009</v>
      </c>
      <c r="H23" s="290">
        <v>7000</v>
      </c>
      <c r="I23" s="290" t="s">
        <v>1493</v>
      </c>
      <c r="J23" s="290"/>
      <c r="K23" s="290"/>
      <c r="L23" s="290"/>
      <c r="M23" s="263">
        <f>F23+H23+J23+K23</f>
        <v>87378.9</v>
      </c>
      <c r="N23" s="289"/>
      <c r="O23" s="411">
        <v>5497</v>
      </c>
      <c r="P23" s="290"/>
      <c r="Q23" s="290" t="s">
        <v>1493</v>
      </c>
      <c r="R23" s="290"/>
      <c r="S23" s="290"/>
      <c r="T23" s="290"/>
      <c r="U23" s="263">
        <f>N23+P23+R23+S23</f>
        <v>0</v>
      </c>
      <c r="V23" s="290"/>
      <c r="W23" s="273">
        <f t="shared" si="1"/>
        <v>87378.9</v>
      </c>
      <c r="X23" s="291" t="s">
        <v>1494</v>
      </c>
      <c r="Y23" s="292">
        <v>2020</v>
      </c>
      <c r="Z23" s="275" t="s">
        <v>350</v>
      </c>
      <c r="AA23" s="472" t="s">
        <v>1860</v>
      </c>
      <c r="AB23" s="472" t="s">
        <v>2088</v>
      </c>
    </row>
    <row r="24" spans="1:28" s="293" customFormat="1" ht="69.95" customHeight="1">
      <c r="A24" s="287" t="s">
        <v>1495</v>
      </c>
      <c r="B24" s="315" t="s">
        <v>1496</v>
      </c>
      <c r="C24" s="275" t="s">
        <v>1497</v>
      </c>
      <c r="D24" s="307" t="s">
        <v>1498</v>
      </c>
      <c r="E24" s="294" t="s">
        <v>1499</v>
      </c>
      <c r="F24" s="289"/>
      <c r="G24" s="290"/>
      <c r="H24" s="290"/>
      <c r="I24" s="290"/>
      <c r="J24" s="290"/>
      <c r="K24" s="290"/>
      <c r="L24" s="290"/>
      <c r="M24" s="263">
        <f t="shared" si="0"/>
        <v>0</v>
      </c>
      <c r="N24" s="396">
        <v>35000</v>
      </c>
      <c r="O24" s="290"/>
      <c r="P24" s="290"/>
      <c r="Q24" s="290"/>
      <c r="R24" s="290"/>
      <c r="S24" s="290"/>
      <c r="T24" s="290"/>
      <c r="U24" s="263">
        <f t="shared" si="2"/>
        <v>35000</v>
      </c>
      <c r="V24" s="290"/>
      <c r="W24" s="273">
        <f t="shared" si="1"/>
        <v>35000</v>
      </c>
      <c r="X24" s="291" t="s">
        <v>1500</v>
      </c>
      <c r="Y24" s="292">
        <v>2019</v>
      </c>
      <c r="Z24" s="275" t="s">
        <v>346</v>
      </c>
      <c r="AA24" s="278"/>
      <c r="AB24" s="278"/>
    </row>
    <row r="25" spans="1:28" s="293" customFormat="1" ht="69.95" customHeight="1">
      <c r="A25" s="287" t="s">
        <v>1501</v>
      </c>
      <c r="B25" s="315" t="s">
        <v>1502</v>
      </c>
      <c r="C25" s="275" t="s">
        <v>1503</v>
      </c>
      <c r="D25" s="307" t="s">
        <v>1498</v>
      </c>
      <c r="E25" s="294" t="s">
        <v>1480</v>
      </c>
      <c r="F25" s="289"/>
      <c r="G25" s="290"/>
      <c r="H25" s="290"/>
      <c r="I25" s="290"/>
      <c r="J25" s="290"/>
      <c r="K25" s="290"/>
      <c r="L25" s="290"/>
      <c r="M25" s="263">
        <f t="shared" si="0"/>
        <v>0</v>
      </c>
      <c r="N25" s="289"/>
      <c r="O25" s="290"/>
      <c r="P25" s="290"/>
      <c r="Q25" s="290"/>
      <c r="R25" s="290"/>
      <c r="S25" s="290"/>
      <c r="T25" s="290"/>
      <c r="U25" s="263">
        <f t="shared" si="2"/>
        <v>0</v>
      </c>
      <c r="V25" s="396">
        <v>80000</v>
      </c>
      <c r="W25" s="273">
        <f t="shared" si="1"/>
        <v>80000</v>
      </c>
      <c r="X25" s="295" t="s">
        <v>1504</v>
      </c>
      <c r="Y25" s="292">
        <v>2020</v>
      </c>
      <c r="Z25" s="275" t="s">
        <v>124</v>
      </c>
      <c r="AA25" s="472" t="s">
        <v>175</v>
      </c>
      <c r="AB25" s="278" t="s">
        <v>1889</v>
      </c>
    </row>
    <row r="26" spans="1:28" s="293" customFormat="1" ht="69.95" customHeight="1">
      <c r="A26" s="287" t="s">
        <v>1505</v>
      </c>
      <c r="B26" s="315" t="s">
        <v>1506</v>
      </c>
      <c r="C26" s="275" t="s">
        <v>1465</v>
      </c>
      <c r="D26" s="307" t="s">
        <v>1498</v>
      </c>
      <c r="E26" s="294" t="s">
        <v>1480</v>
      </c>
      <c r="F26" s="289"/>
      <c r="G26" s="290"/>
      <c r="H26" s="290"/>
      <c r="I26" s="290"/>
      <c r="J26" s="290"/>
      <c r="K26" s="290"/>
      <c r="L26" s="290"/>
      <c r="M26" s="263">
        <f t="shared" si="0"/>
        <v>0</v>
      </c>
      <c r="N26" s="412">
        <v>383300</v>
      </c>
      <c r="O26" s="388">
        <v>142800</v>
      </c>
      <c r="P26" s="290"/>
      <c r="Q26" s="290"/>
      <c r="R26" s="290"/>
      <c r="S26" s="290"/>
      <c r="T26" s="290"/>
      <c r="U26" s="263">
        <f>N26+P26+R26+S26</f>
        <v>383300</v>
      </c>
      <c r="V26" s="290">
        <v>1700000</v>
      </c>
      <c r="W26" s="273">
        <f t="shared" si="1"/>
        <v>2083300</v>
      </c>
      <c r="X26" s="295" t="s">
        <v>1507</v>
      </c>
      <c r="Y26" s="292">
        <v>2019</v>
      </c>
      <c r="Z26" s="275" t="s">
        <v>33</v>
      </c>
      <c r="AA26" s="472" t="s">
        <v>1860</v>
      </c>
      <c r="AB26" s="278" t="s">
        <v>2114</v>
      </c>
    </row>
    <row r="27" spans="1:28" s="293" customFormat="1" ht="69.95" customHeight="1">
      <c r="A27" s="287" t="s">
        <v>1508</v>
      </c>
      <c r="B27" s="315" t="s">
        <v>1509</v>
      </c>
      <c r="C27" s="275" t="s">
        <v>1470</v>
      </c>
      <c r="D27" s="307" t="s">
        <v>1498</v>
      </c>
      <c r="E27" s="294" t="s">
        <v>1480</v>
      </c>
      <c r="F27" s="289"/>
      <c r="G27" s="290"/>
      <c r="H27" s="290"/>
      <c r="I27" s="290"/>
      <c r="J27" s="290"/>
      <c r="K27" s="290"/>
      <c r="L27" s="290"/>
      <c r="M27" s="263">
        <f t="shared" si="0"/>
        <v>0</v>
      </c>
      <c r="N27" s="289"/>
      <c r="O27" s="290"/>
      <c r="P27" s="290"/>
      <c r="Q27" s="290"/>
      <c r="R27" s="290"/>
      <c r="S27" s="290"/>
      <c r="T27" s="290"/>
      <c r="U27" s="263">
        <f t="shared" si="2"/>
        <v>0</v>
      </c>
      <c r="V27" s="290">
        <v>350000</v>
      </c>
      <c r="W27" s="273">
        <f t="shared" si="1"/>
        <v>350000</v>
      </c>
      <c r="X27" s="295" t="s">
        <v>1510</v>
      </c>
      <c r="Y27" s="292">
        <v>2020</v>
      </c>
      <c r="Z27" s="275" t="s">
        <v>124</v>
      </c>
      <c r="AA27" s="472" t="s">
        <v>175</v>
      </c>
      <c r="AB27" s="472" t="s">
        <v>2089</v>
      </c>
    </row>
    <row r="28" spans="1:28" s="293" customFormat="1" ht="69.95" customHeight="1">
      <c r="A28" s="287" t="s">
        <v>1511</v>
      </c>
      <c r="B28" s="315" t="s">
        <v>1512</v>
      </c>
      <c r="C28" s="275" t="s">
        <v>1513</v>
      </c>
      <c r="D28" s="275" t="s">
        <v>28</v>
      </c>
      <c r="E28" s="294" t="s">
        <v>1480</v>
      </c>
      <c r="F28" s="289">
        <v>20000</v>
      </c>
      <c r="G28" s="290"/>
      <c r="H28" s="290"/>
      <c r="I28" s="290"/>
      <c r="J28" s="290"/>
      <c r="K28" s="290"/>
      <c r="L28" s="290"/>
      <c r="M28" s="263">
        <f t="shared" si="0"/>
        <v>20000</v>
      </c>
      <c r="N28" s="289"/>
      <c r="O28" s="290"/>
      <c r="P28" s="290"/>
      <c r="Q28" s="290"/>
      <c r="R28" s="290"/>
      <c r="S28" s="290"/>
      <c r="T28" s="290"/>
      <c r="U28" s="263">
        <f t="shared" si="2"/>
        <v>0</v>
      </c>
      <c r="V28" s="290">
        <v>20000</v>
      </c>
      <c r="W28" s="273">
        <f t="shared" si="1"/>
        <v>40000</v>
      </c>
      <c r="X28" s="295" t="s">
        <v>1514</v>
      </c>
      <c r="Y28" s="292" t="s">
        <v>57</v>
      </c>
      <c r="Z28" s="275" t="s">
        <v>124</v>
      </c>
      <c r="AA28" s="472" t="s">
        <v>175</v>
      </c>
      <c r="AB28" s="278" t="s">
        <v>1889</v>
      </c>
    </row>
    <row r="29" spans="1:28" s="293" customFormat="1" ht="69.95" customHeight="1">
      <c r="A29" s="287" t="s">
        <v>1515</v>
      </c>
      <c r="B29" s="315" t="s">
        <v>1516</v>
      </c>
      <c r="C29" s="275" t="s">
        <v>1470</v>
      </c>
      <c r="D29" s="275" t="s">
        <v>28</v>
      </c>
      <c r="E29" s="294" t="s">
        <v>1480</v>
      </c>
      <c r="F29" s="289">
        <v>27850</v>
      </c>
      <c r="G29" s="290"/>
      <c r="H29" s="290"/>
      <c r="I29" s="290"/>
      <c r="J29" s="290"/>
      <c r="K29" s="290"/>
      <c r="L29" s="290"/>
      <c r="M29" s="263">
        <f t="shared" si="0"/>
        <v>27850</v>
      </c>
      <c r="N29" s="289"/>
      <c r="O29" s="290"/>
      <c r="P29" s="290"/>
      <c r="Q29" s="290"/>
      <c r="R29" s="290"/>
      <c r="S29" s="290"/>
      <c r="T29" s="290"/>
      <c r="U29" s="263">
        <f t="shared" si="2"/>
        <v>0</v>
      </c>
      <c r="V29" s="290"/>
      <c r="W29" s="273">
        <f t="shared" si="1"/>
        <v>27850</v>
      </c>
      <c r="X29" s="295" t="s">
        <v>1517</v>
      </c>
      <c r="Y29" s="292">
        <v>2018</v>
      </c>
      <c r="Z29" s="275" t="s">
        <v>124</v>
      </c>
      <c r="AA29" s="472" t="s">
        <v>1860</v>
      </c>
      <c r="AB29" s="472" t="s">
        <v>2090</v>
      </c>
    </row>
    <row r="30" spans="1:28" s="293" customFormat="1" ht="69.95" customHeight="1">
      <c r="A30" s="287" t="s">
        <v>1518</v>
      </c>
      <c r="B30" s="315" t="s">
        <v>1519</v>
      </c>
      <c r="C30" s="275" t="s">
        <v>1503</v>
      </c>
      <c r="D30" s="307" t="s">
        <v>1498</v>
      </c>
      <c r="E30" s="294" t="s">
        <v>1480</v>
      </c>
      <c r="F30" s="289"/>
      <c r="G30" s="290"/>
      <c r="H30" s="290"/>
      <c r="I30" s="290"/>
      <c r="J30" s="290"/>
      <c r="K30" s="290"/>
      <c r="L30" s="290"/>
      <c r="M30" s="263">
        <f t="shared" si="0"/>
        <v>0</v>
      </c>
      <c r="N30" s="289"/>
      <c r="O30" s="290"/>
      <c r="P30" s="290"/>
      <c r="Q30" s="290"/>
      <c r="R30" s="290"/>
      <c r="S30" s="290"/>
      <c r="T30" s="290"/>
      <c r="U30" s="263">
        <f t="shared" si="2"/>
        <v>0</v>
      </c>
      <c r="V30" s="290">
        <v>100000</v>
      </c>
      <c r="W30" s="273">
        <f t="shared" si="1"/>
        <v>100000</v>
      </c>
      <c r="X30" s="295" t="s">
        <v>1520</v>
      </c>
      <c r="Y30" s="292">
        <v>2020</v>
      </c>
      <c r="Z30" s="275" t="s">
        <v>124</v>
      </c>
      <c r="AA30" s="472" t="s">
        <v>175</v>
      </c>
      <c r="AB30" s="278" t="s">
        <v>1889</v>
      </c>
    </row>
    <row r="31" spans="1:28" s="293" customFormat="1" ht="69.95" customHeight="1">
      <c r="A31" s="287" t="s">
        <v>1521</v>
      </c>
      <c r="B31" s="315" t="s">
        <v>1522</v>
      </c>
      <c r="C31" s="275" t="s">
        <v>1465</v>
      </c>
      <c r="D31" s="307" t="s">
        <v>1498</v>
      </c>
      <c r="E31" s="294" t="s">
        <v>1480</v>
      </c>
      <c r="F31" s="289"/>
      <c r="G31" s="290"/>
      <c r="H31" s="290"/>
      <c r="I31" s="290"/>
      <c r="J31" s="290"/>
      <c r="K31" s="290"/>
      <c r="L31" s="290"/>
      <c r="M31" s="263">
        <f t="shared" si="0"/>
        <v>0</v>
      </c>
      <c r="N31" s="289"/>
      <c r="O31" s="290"/>
      <c r="P31" s="290"/>
      <c r="Q31" s="290"/>
      <c r="R31" s="290"/>
      <c r="S31" s="290"/>
      <c r="T31" s="290"/>
      <c r="U31" s="263">
        <f t="shared" si="2"/>
        <v>0</v>
      </c>
      <c r="V31" s="396">
        <v>50000</v>
      </c>
      <c r="W31" s="273">
        <f t="shared" si="1"/>
        <v>50000</v>
      </c>
      <c r="X31" s="295" t="s">
        <v>123</v>
      </c>
      <c r="Y31" s="292">
        <v>2020</v>
      </c>
      <c r="Z31" s="275" t="s">
        <v>124</v>
      </c>
      <c r="AA31" s="472" t="s">
        <v>175</v>
      </c>
      <c r="AB31" s="278" t="s">
        <v>1889</v>
      </c>
    </row>
    <row r="32" spans="1:28" s="293" customFormat="1" ht="69.95" customHeight="1">
      <c r="A32" s="287" t="s">
        <v>1523</v>
      </c>
      <c r="B32" s="315" t="s">
        <v>1524</v>
      </c>
      <c r="C32" s="275" t="s">
        <v>1465</v>
      </c>
      <c r="D32" s="275" t="s">
        <v>28</v>
      </c>
      <c r="E32" s="294" t="s">
        <v>1525</v>
      </c>
      <c r="F32" s="289">
        <v>302264.75999999995</v>
      </c>
      <c r="G32" s="290">
        <v>178792.74</v>
      </c>
      <c r="H32" s="290"/>
      <c r="I32" s="290"/>
      <c r="J32" s="290"/>
      <c r="K32" s="290"/>
      <c r="L32" s="290"/>
      <c r="M32" s="263">
        <f t="shared" si="0"/>
        <v>302264.75999999995</v>
      </c>
      <c r="N32" s="289"/>
      <c r="O32" s="290"/>
      <c r="P32" s="290"/>
      <c r="Q32" s="290"/>
      <c r="R32" s="290"/>
      <c r="S32" s="290"/>
      <c r="T32" s="290"/>
      <c r="U32" s="263">
        <f t="shared" si="2"/>
        <v>0</v>
      </c>
      <c r="V32" s="290"/>
      <c r="W32" s="273">
        <f t="shared" si="1"/>
        <v>302264.75999999995</v>
      </c>
      <c r="X32" s="295" t="s">
        <v>1526</v>
      </c>
      <c r="Y32" s="292">
        <v>2018</v>
      </c>
      <c r="Z32" s="275" t="s">
        <v>124</v>
      </c>
      <c r="AA32" s="472" t="s">
        <v>1870</v>
      </c>
      <c r="AB32" s="278"/>
    </row>
    <row r="33" spans="1:28" s="293" customFormat="1" ht="69.95" customHeight="1">
      <c r="A33" s="287" t="s">
        <v>1527</v>
      </c>
      <c r="B33" s="315" t="s">
        <v>1528</v>
      </c>
      <c r="C33" s="275" t="s">
        <v>1465</v>
      </c>
      <c r="D33" s="307" t="s">
        <v>1498</v>
      </c>
      <c r="E33" s="294" t="s">
        <v>1499</v>
      </c>
      <c r="F33" s="289"/>
      <c r="G33" s="290"/>
      <c r="H33" s="290"/>
      <c r="I33" s="290"/>
      <c r="J33" s="290"/>
      <c r="K33" s="290"/>
      <c r="L33" s="290"/>
      <c r="M33" s="263">
        <f t="shared" si="0"/>
        <v>0</v>
      </c>
      <c r="N33" s="396">
        <v>45000</v>
      </c>
      <c r="O33" s="290"/>
      <c r="P33" s="290"/>
      <c r="Q33" s="290"/>
      <c r="R33" s="290"/>
      <c r="S33" s="290"/>
      <c r="T33" s="290"/>
      <c r="U33" s="263">
        <f t="shared" si="2"/>
        <v>45000</v>
      </c>
      <c r="V33" s="290"/>
      <c r="W33" s="273">
        <f t="shared" si="1"/>
        <v>45000</v>
      </c>
      <c r="X33" s="295" t="s">
        <v>1529</v>
      </c>
      <c r="Y33" s="292">
        <v>2019</v>
      </c>
      <c r="Z33" s="275" t="s">
        <v>124</v>
      </c>
      <c r="AA33" s="472" t="s">
        <v>175</v>
      </c>
      <c r="AB33" s="473" t="s">
        <v>1889</v>
      </c>
    </row>
    <row r="34" spans="1:28" s="293" customFormat="1" ht="69.95" customHeight="1">
      <c r="A34" s="287" t="s">
        <v>1530</v>
      </c>
      <c r="B34" s="315" t="s">
        <v>1531</v>
      </c>
      <c r="C34" s="275" t="s">
        <v>1465</v>
      </c>
      <c r="D34" s="307" t="s">
        <v>1498</v>
      </c>
      <c r="E34" s="294" t="s">
        <v>1499</v>
      </c>
      <c r="F34" s="289"/>
      <c r="G34" s="290"/>
      <c r="H34" s="290"/>
      <c r="I34" s="290"/>
      <c r="J34" s="290"/>
      <c r="K34" s="290"/>
      <c r="L34" s="290"/>
      <c r="M34" s="263">
        <f t="shared" si="0"/>
        <v>0</v>
      </c>
      <c r="N34" s="396">
        <v>100000</v>
      </c>
      <c r="O34" s="290"/>
      <c r="P34" s="290"/>
      <c r="Q34" s="290"/>
      <c r="R34" s="290"/>
      <c r="S34" s="290"/>
      <c r="T34" s="290"/>
      <c r="U34" s="263">
        <f t="shared" si="2"/>
        <v>100000</v>
      </c>
      <c r="V34" s="290"/>
      <c r="W34" s="273">
        <f t="shared" si="1"/>
        <v>100000</v>
      </c>
      <c r="X34" s="291" t="s">
        <v>1532</v>
      </c>
      <c r="Y34" s="292">
        <v>2019</v>
      </c>
      <c r="Z34" s="275" t="s">
        <v>124</v>
      </c>
      <c r="AA34" s="472" t="s">
        <v>175</v>
      </c>
      <c r="AB34" s="473" t="s">
        <v>1889</v>
      </c>
    </row>
    <row r="35" spans="1:28" s="293" customFormat="1" ht="69.95" customHeight="1">
      <c r="A35" s="287" t="s">
        <v>1533</v>
      </c>
      <c r="B35" s="315" t="s">
        <v>1534</v>
      </c>
      <c r="C35" s="275" t="s">
        <v>1470</v>
      </c>
      <c r="D35" s="307" t="s">
        <v>1498</v>
      </c>
      <c r="E35" s="294" t="s">
        <v>1499</v>
      </c>
      <c r="F35" s="289"/>
      <c r="G35" s="290"/>
      <c r="H35" s="290"/>
      <c r="I35" s="290"/>
      <c r="J35" s="290"/>
      <c r="K35" s="290"/>
      <c r="L35" s="290"/>
      <c r="M35" s="263">
        <f t="shared" si="0"/>
        <v>0</v>
      </c>
      <c r="N35" s="396">
        <v>70000</v>
      </c>
      <c r="O35" s="290"/>
      <c r="P35" s="290"/>
      <c r="Q35" s="290"/>
      <c r="R35" s="290"/>
      <c r="S35" s="290"/>
      <c r="T35" s="290"/>
      <c r="U35" s="263">
        <f t="shared" si="2"/>
        <v>70000</v>
      </c>
      <c r="V35" s="290"/>
      <c r="W35" s="273">
        <f t="shared" si="1"/>
        <v>70000</v>
      </c>
      <c r="X35" s="291" t="s">
        <v>1535</v>
      </c>
      <c r="Y35" s="292">
        <v>2019</v>
      </c>
      <c r="Z35" s="275" t="s">
        <v>124</v>
      </c>
      <c r="AA35" s="472" t="s">
        <v>1870</v>
      </c>
      <c r="AB35" s="278"/>
    </row>
    <row r="36" spans="1:28" s="293" customFormat="1" ht="69.95" customHeight="1">
      <c r="A36" s="287" t="s">
        <v>1536</v>
      </c>
      <c r="B36" s="315" t="s">
        <v>1537</v>
      </c>
      <c r="C36" s="275" t="s">
        <v>1470</v>
      </c>
      <c r="D36" s="307" t="s">
        <v>1498</v>
      </c>
      <c r="E36" s="294" t="s">
        <v>1499</v>
      </c>
      <c r="F36" s="289"/>
      <c r="G36" s="290"/>
      <c r="H36" s="290"/>
      <c r="I36" s="290"/>
      <c r="J36" s="290"/>
      <c r="K36" s="290"/>
      <c r="L36" s="290"/>
      <c r="M36" s="263">
        <f t="shared" si="0"/>
        <v>0</v>
      </c>
      <c r="N36" s="396">
        <v>50000</v>
      </c>
      <c r="O36" s="290"/>
      <c r="P36" s="290"/>
      <c r="Q36" s="290"/>
      <c r="R36" s="290"/>
      <c r="S36" s="290"/>
      <c r="T36" s="290"/>
      <c r="U36" s="263">
        <f t="shared" si="2"/>
        <v>50000</v>
      </c>
      <c r="V36" s="290"/>
      <c r="W36" s="273">
        <f t="shared" si="1"/>
        <v>50000</v>
      </c>
      <c r="X36" s="291" t="s">
        <v>1538</v>
      </c>
      <c r="Y36" s="292">
        <v>2019</v>
      </c>
      <c r="Z36" s="275" t="s">
        <v>124</v>
      </c>
      <c r="AA36" s="472" t="s">
        <v>1860</v>
      </c>
      <c r="AB36" s="278"/>
    </row>
    <row r="37" spans="1:28" s="293" customFormat="1" ht="69.95" customHeight="1">
      <c r="A37" s="287" t="s">
        <v>1539</v>
      </c>
      <c r="B37" s="315" t="s">
        <v>1540</v>
      </c>
      <c r="C37" s="275" t="s">
        <v>1541</v>
      </c>
      <c r="D37" s="307" t="s">
        <v>1498</v>
      </c>
      <c r="E37" s="296" t="s">
        <v>1542</v>
      </c>
      <c r="F37" s="289"/>
      <c r="G37" s="290"/>
      <c r="H37" s="290"/>
      <c r="I37" s="290"/>
      <c r="J37" s="290"/>
      <c r="K37" s="290"/>
      <c r="L37" s="290"/>
      <c r="M37" s="263">
        <f t="shared" si="0"/>
        <v>0</v>
      </c>
      <c r="N37" s="396"/>
      <c r="O37" s="290"/>
      <c r="P37" s="290"/>
      <c r="Q37" s="290"/>
      <c r="R37" s="290"/>
      <c r="S37" s="290"/>
      <c r="T37" s="290"/>
      <c r="U37" s="263">
        <f t="shared" si="2"/>
        <v>0</v>
      </c>
      <c r="V37" s="290">
        <v>500000</v>
      </c>
      <c r="W37" s="273">
        <f t="shared" si="1"/>
        <v>500000</v>
      </c>
      <c r="X37" s="291" t="s">
        <v>1543</v>
      </c>
      <c r="Y37" s="292">
        <v>2019</v>
      </c>
      <c r="Z37" s="275" t="s">
        <v>124</v>
      </c>
      <c r="AA37" s="472" t="s">
        <v>1860</v>
      </c>
      <c r="AB37" s="473"/>
    </row>
    <row r="38" spans="1:28" s="293" customFormat="1" ht="69.95" customHeight="1">
      <c r="A38" s="287" t="s">
        <v>1544</v>
      </c>
      <c r="B38" s="315" t="s">
        <v>1545</v>
      </c>
      <c r="C38" s="275" t="s">
        <v>1541</v>
      </c>
      <c r="D38" s="307" t="s">
        <v>1498</v>
      </c>
      <c r="E38" s="294" t="s">
        <v>1499</v>
      </c>
      <c r="F38" s="289"/>
      <c r="G38" s="290"/>
      <c r="H38" s="290"/>
      <c r="I38" s="290"/>
      <c r="J38" s="290"/>
      <c r="K38" s="290"/>
      <c r="L38" s="290"/>
      <c r="M38" s="263">
        <f t="shared" si="0"/>
        <v>0</v>
      </c>
      <c r="N38" s="396"/>
      <c r="O38" s="290"/>
      <c r="P38" s="290"/>
      <c r="Q38" s="290"/>
      <c r="R38" s="290"/>
      <c r="S38" s="290"/>
      <c r="T38" s="290"/>
      <c r="U38" s="263">
        <f t="shared" si="2"/>
        <v>0</v>
      </c>
      <c r="V38" s="290">
        <v>145000</v>
      </c>
      <c r="W38" s="273">
        <f t="shared" si="1"/>
        <v>145000</v>
      </c>
      <c r="X38" s="291" t="s">
        <v>1546</v>
      </c>
      <c r="Y38" s="292">
        <v>2019</v>
      </c>
      <c r="Z38" s="275" t="s">
        <v>124</v>
      </c>
      <c r="AA38" s="472" t="s">
        <v>175</v>
      </c>
      <c r="AB38" s="473" t="s">
        <v>1889</v>
      </c>
    </row>
    <row r="39" spans="1:28" s="293" customFormat="1" ht="69.95" customHeight="1">
      <c r="A39" s="287" t="s">
        <v>1547</v>
      </c>
      <c r="B39" s="315" t="s">
        <v>1548</v>
      </c>
      <c r="C39" s="275" t="s">
        <v>1541</v>
      </c>
      <c r="D39" s="307" t="s">
        <v>1498</v>
      </c>
      <c r="E39" s="294" t="s">
        <v>1499</v>
      </c>
      <c r="F39" s="289"/>
      <c r="G39" s="290"/>
      <c r="H39" s="290"/>
      <c r="I39" s="290"/>
      <c r="J39" s="290"/>
      <c r="K39" s="290"/>
      <c r="L39" s="290"/>
      <c r="M39" s="263">
        <f t="shared" si="0"/>
        <v>0</v>
      </c>
      <c r="N39" s="396"/>
      <c r="O39" s="290"/>
      <c r="P39" s="290"/>
      <c r="Q39" s="290"/>
      <c r="R39" s="290"/>
      <c r="S39" s="290"/>
      <c r="T39" s="290"/>
      <c r="U39" s="263">
        <f t="shared" si="2"/>
        <v>0</v>
      </c>
      <c r="V39" s="290">
        <v>62000</v>
      </c>
      <c r="W39" s="273">
        <f t="shared" si="1"/>
        <v>62000</v>
      </c>
      <c r="X39" s="291" t="s">
        <v>1549</v>
      </c>
      <c r="Y39" s="292">
        <v>2019</v>
      </c>
      <c r="Z39" s="275" t="s">
        <v>124</v>
      </c>
      <c r="AA39" s="472" t="s">
        <v>175</v>
      </c>
      <c r="AB39" s="473" t="s">
        <v>1889</v>
      </c>
    </row>
    <row r="40" spans="1:28" s="293" customFormat="1" ht="69.95" customHeight="1">
      <c r="A40" s="287" t="s">
        <v>1550</v>
      </c>
      <c r="B40" s="315" t="s">
        <v>1551</v>
      </c>
      <c r="C40" s="275" t="s">
        <v>1541</v>
      </c>
      <c r="D40" s="307" t="s">
        <v>1498</v>
      </c>
      <c r="E40" s="296" t="s">
        <v>1542</v>
      </c>
      <c r="F40" s="289"/>
      <c r="G40" s="290"/>
      <c r="H40" s="290"/>
      <c r="I40" s="290"/>
      <c r="J40" s="290"/>
      <c r="K40" s="290"/>
      <c r="L40" s="290"/>
      <c r="M40" s="263">
        <f t="shared" si="0"/>
        <v>0</v>
      </c>
      <c r="N40" s="289">
        <v>0</v>
      </c>
      <c r="O40" s="290"/>
      <c r="P40" s="290"/>
      <c r="Q40" s="290"/>
      <c r="R40" s="290"/>
      <c r="S40" s="290"/>
      <c r="T40" s="290"/>
      <c r="U40" s="263">
        <f t="shared" si="2"/>
        <v>0</v>
      </c>
      <c r="V40" s="396">
        <v>29737</v>
      </c>
      <c r="W40" s="273">
        <f t="shared" si="1"/>
        <v>29737</v>
      </c>
      <c r="X40" s="291" t="s">
        <v>1552</v>
      </c>
      <c r="Y40" s="292">
        <v>2020</v>
      </c>
      <c r="Z40" s="275" t="s">
        <v>124</v>
      </c>
      <c r="AA40" s="472" t="s">
        <v>175</v>
      </c>
      <c r="AB40" s="473" t="s">
        <v>1889</v>
      </c>
    </row>
    <row r="41" spans="1:28" s="293" customFormat="1" ht="69.95" customHeight="1">
      <c r="A41" s="287" t="s">
        <v>1553</v>
      </c>
      <c r="B41" s="315" t="s">
        <v>1554</v>
      </c>
      <c r="C41" s="275" t="s">
        <v>1541</v>
      </c>
      <c r="D41" s="275" t="s">
        <v>28</v>
      </c>
      <c r="E41" s="296" t="s">
        <v>1542</v>
      </c>
      <c r="F41" s="289">
        <v>0</v>
      </c>
      <c r="G41" s="290"/>
      <c r="H41" s="290"/>
      <c r="I41" s="290"/>
      <c r="J41" s="290"/>
      <c r="K41" s="290"/>
      <c r="L41" s="290"/>
      <c r="M41" s="263">
        <f t="shared" si="0"/>
        <v>0</v>
      </c>
      <c r="N41" s="289">
        <v>238000</v>
      </c>
      <c r="O41" s="290"/>
      <c r="P41" s="290"/>
      <c r="Q41" s="290"/>
      <c r="R41" s="290"/>
      <c r="S41" s="290"/>
      <c r="T41" s="290"/>
      <c r="U41" s="263">
        <f t="shared" si="2"/>
        <v>238000</v>
      </c>
      <c r="V41" s="290"/>
      <c r="W41" s="273">
        <f t="shared" si="1"/>
        <v>238000</v>
      </c>
      <c r="X41" s="291" t="s">
        <v>1555</v>
      </c>
      <c r="Y41" s="292">
        <v>2019</v>
      </c>
      <c r="Z41" s="275" t="s">
        <v>33</v>
      </c>
      <c r="AA41" s="472" t="s">
        <v>1860</v>
      </c>
      <c r="AB41" s="472" t="s">
        <v>2114</v>
      </c>
    </row>
    <row r="42" spans="1:28" s="293" customFormat="1" ht="69.95" customHeight="1">
      <c r="A42" s="287" t="s">
        <v>1556</v>
      </c>
      <c r="B42" s="315" t="s">
        <v>1557</v>
      </c>
      <c r="C42" s="275" t="s">
        <v>1541</v>
      </c>
      <c r="D42" s="307" t="s">
        <v>1498</v>
      </c>
      <c r="E42" s="296" t="s">
        <v>1542</v>
      </c>
      <c r="F42" s="289"/>
      <c r="G42" s="290"/>
      <c r="H42" s="290"/>
      <c r="I42" s="290"/>
      <c r="J42" s="290"/>
      <c r="K42" s="290"/>
      <c r="L42" s="290"/>
      <c r="M42" s="263">
        <f t="shared" si="0"/>
        <v>0</v>
      </c>
      <c r="N42" s="289"/>
      <c r="O42" s="290"/>
      <c r="P42" s="290"/>
      <c r="Q42" s="290"/>
      <c r="R42" s="290"/>
      <c r="S42" s="290"/>
      <c r="T42" s="290"/>
      <c r="U42" s="263">
        <f t="shared" si="2"/>
        <v>0</v>
      </c>
      <c r="V42" s="396">
        <v>4000</v>
      </c>
      <c r="W42" s="273">
        <f t="shared" si="1"/>
        <v>4000</v>
      </c>
      <c r="X42" s="291" t="s">
        <v>1558</v>
      </c>
      <c r="Y42" s="292">
        <v>2020</v>
      </c>
      <c r="Z42" s="275" t="s">
        <v>124</v>
      </c>
      <c r="AA42" s="472" t="s">
        <v>175</v>
      </c>
      <c r="AB42" s="473" t="s">
        <v>1889</v>
      </c>
    </row>
    <row r="43" spans="1:28" s="293" customFormat="1" ht="69.95" customHeight="1">
      <c r="A43" s="287" t="s">
        <v>1559</v>
      </c>
      <c r="B43" s="315" t="s">
        <v>1560</v>
      </c>
      <c r="C43" s="275" t="s">
        <v>1541</v>
      </c>
      <c r="D43" s="307" t="s">
        <v>1498</v>
      </c>
      <c r="E43" s="296" t="s">
        <v>1542</v>
      </c>
      <c r="F43" s="289"/>
      <c r="G43" s="290"/>
      <c r="H43" s="290"/>
      <c r="I43" s="290"/>
      <c r="J43" s="290"/>
      <c r="K43" s="290"/>
      <c r="L43" s="290"/>
      <c r="M43" s="263">
        <f t="shared" si="0"/>
        <v>0</v>
      </c>
      <c r="N43" s="289"/>
      <c r="O43" s="290"/>
      <c r="P43" s="290"/>
      <c r="Q43" s="290"/>
      <c r="R43" s="290"/>
      <c r="S43" s="290"/>
      <c r="T43" s="290"/>
      <c r="U43" s="263">
        <f t="shared" si="2"/>
        <v>0</v>
      </c>
      <c r="V43" s="396">
        <v>16000</v>
      </c>
      <c r="W43" s="273">
        <f t="shared" si="1"/>
        <v>16000</v>
      </c>
      <c r="X43" s="291" t="s">
        <v>1561</v>
      </c>
      <c r="Y43" s="292">
        <v>2020</v>
      </c>
      <c r="Z43" s="275" t="s">
        <v>124</v>
      </c>
      <c r="AA43" s="472" t="s">
        <v>1860</v>
      </c>
      <c r="AB43" s="473"/>
    </row>
    <row r="44" spans="1:28" s="293" customFormat="1" ht="69.95" customHeight="1">
      <c r="A44" s="287" t="s">
        <v>1562</v>
      </c>
      <c r="B44" s="315" t="s">
        <v>1563</v>
      </c>
      <c r="C44" s="275" t="s">
        <v>1541</v>
      </c>
      <c r="D44" s="275" t="s">
        <v>28</v>
      </c>
      <c r="E44" s="296" t="s">
        <v>1542</v>
      </c>
      <c r="F44" s="289">
        <v>0</v>
      </c>
      <c r="G44" s="290"/>
      <c r="H44" s="290"/>
      <c r="I44" s="290"/>
      <c r="J44" s="290"/>
      <c r="K44" s="290"/>
      <c r="L44" s="290"/>
      <c r="M44" s="263">
        <f t="shared" si="0"/>
        <v>0</v>
      </c>
      <c r="N44" s="289"/>
      <c r="O44" s="290"/>
      <c r="P44" s="290"/>
      <c r="Q44" s="290"/>
      <c r="R44" s="290"/>
      <c r="S44" s="290"/>
      <c r="T44" s="290"/>
      <c r="U44" s="263">
        <f t="shared" si="2"/>
        <v>0</v>
      </c>
      <c r="V44" s="396">
        <v>3000</v>
      </c>
      <c r="W44" s="273">
        <f t="shared" si="1"/>
        <v>3000</v>
      </c>
      <c r="X44" s="291" t="s">
        <v>1564</v>
      </c>
      <c r="Y44" s="292">
        <v>2020</v>
      </c>
      <c r="Z44" s="275" t="s">
        <v>124</v>
      </c>
      <c r="AA44" s="472" t="s">
        <v>1870</v>
      </c>
      <c r="AB44" s="473"/>
    </row>
    <row r="45" spans="1:28" s="293" customFormat="1" ht="69.95" customHeight="1">
      <c r="A45" s="287" t="s">
        <v>1565</v>
      </c>
      <c r="B45" s="315" t="s">
        <v>1566</v>
      </c>
      <c r="C45" s="275" t="s">
        <v>1541</v>
      </c>
      <c r="D45" s="307" t="s">
        <v>1498</v>
      </c>
      <c r="E45" s="296" t="s">
        <v>1542</v>
      </c>
      <c r="F45" s="289"/>
      <c r="G45" s="290"/>
      <c r="H45" s="290"/>
      <c r="I45" s="290"/>
      <c r="J45" s="290"/>
      <c r="K45" s="290"/>
      <c r="L45" s="290"/>
      <c r="M45" s="263">
        <f t="shared" si="0"/>
        <v>0</v>
      </c>
      <c r="N45" s="396">
        <v>50000</v>
      </c>
      <c r="O45" s="290"/>
      <c r="P45" s="290"/>
      <c r="Q45" s="290"/>
      <c r="R45" s="290"/>
      <c r="S45" s="290"/>
      <c r="T45" s="290"/>
      <c r="U45" s="263">
        <f t="shared" si="2"/>
        <v>50000</v>
      </c>
      <c r="V45" s="290"/>
      <c r="W45" s="273">
        <f t="shared" si="1"/>
        <v>50000</v>
      </c>
      <c r="X45" s="291" t="s">
        <v>1567</v>
      </c>
      <c r="Y45" s="292">
        <v>2019</v>
      </c>
      <c r="Z45" s="275" t="s">
        <v>124</v>
      </c>
      <c r="AA45" s="472" t="s">
        <v>1860</v>
      </c>
      <c r="AB45" s="473"/>
    </row>
    <row r="46" spans="1:28" s="293" customFormat="1" ht="69.95" customHeight="1">
      <c r="A46" s="287" t="s">
        <v>1568</v>
      </c>
      <c r="B46" s="315" t="s">
        <v>1569</v>
      </c>
      <c r="C46" s="275" t="s">
        <v>1541</v>
      </c>
      <c r="D46" s="307" t="s">
        <v>1498</v>
      </c>
      <c r="E46" s="296" t="s">
        <v>1542</v>
      </c>
      <c r="F46" s="289"/>
      <c r="G46" s="290"/>
      <c r="H46" s="290"/>
      <c r="I46" s="290"/>
      <c r="J46" s="290"/>
      <c r="K46" s="290"/>
      <c r="L46" s="290"/>
      <c r="M46" s="263">
        <f t="shared" si="0"/>
        <v>0</v>
      </c>
      <c r="N46" s="289">
        <v>0</v>
      </c>
      <c r="O46" s="290"/>
      <c r="P46" s="290"/>
      <c r="Q46" s="290"/>
      <c r="R46" s="290"/>
      <c r="S46" s="290"/>
      <c r="T46" s="290"/>
      <c r="U46" s="263">
        <f t="shared" si="2"/>
        <v>0</v>
      </c>
      <c r="V46" s="396">
        <v>50000</v>
      </c>
      <c r="W46" s="273">
        <f t="shared" si="1"/>
        <v>50000</v>
      </c>
      <c r="X46" s="291" t="s">
        <v>1570</v>
      </c>
      <c r="Y46" s="292">
        <v>2019</v>
      </c>
      <c r="Z46" s="275" t="s">
        <v>124</v>
      </c>
      <c r="AA46" s="472" t="s">
        <v>175</v>
      </c>
      <c r="AB46" s="473" t="s">
        <v>1889</v>
      </c>
    </row>
    <row r="47" spans="1:28" s="293" customFormat="1" ht="69.95" customHeight="1">
      <c r="A47" s="287" t="s">
        <v>1571</v>
      </c>
      <c r="B47" s="315" t="s">
        <v>1572</v>
      </c>
      <c r="C47" s="275" t="s">
        <v>1465</v>
      </c>
      <c r="D47" s="275" t="s">
        <v>0</v>
      </c>
      <c r="E47" s="294" t="s">
        <v>1573</v>
      </c>
      <c r="F47" s="289">
        <v>50146</v>
      </c>
      <c r="G47" s="290"/>
      <c r="H47" s="290"/>
      <c r="I47" s="290"/>
      <c r="J47" s="290"/>
      <c r="K47" s="290"/>
      <c r="L47" s="290"/>
      <c r="M47" s="263">
        <f t="shared" si="0"/>
        <v>50146</v>
      </c>
      <c r="N47" s="289"/>
      <c r="O47" s="290"/>
      <c r="P47" s="290"/>
      <c r="Q47" s="290"/>
      <c r="R47" s="290"/>
      <c r="S47" s="290"/>
      <c r="T47" s="290"/>
      <c r="U47" s="263">
        <f t="shared" si="2"/>
        <v>0</v>
      </c>
      <c r="V47" s="290"/>
      <c r="W47" s="273">
        <f t="shared" si="1"/>
        <v>50146</v>
      </c>
      <c r="X47" s="291" t="s">
        <v>1574</v>
      </c>
      <c r="Y47" s="292">
        <v>2018</v>
      </c>
      <c r="Z47" s="275" t="s">
        <v>507</v>
      </c>
      <c r="AA47" s="472" t="s">
        <v>1870</v>
      </c>
      <c r="AB47" s="472" t="s">
        <v>2091</v>
      </c>
    </row>
    <row r="48" spans="1:28" s="293" customFormat="1" ht="69.95" customHeight="1">
      <c r="A48" s="287" t="s">
        <v>1575</v>
      </c>
      <c r="B48" s="315" t="s">
        <v>1576</v>
      </c>
      <c r="C48" s="275" t="s">
        <v>1491</v>
      </c>
      <c r="D48" s="275" t="s">
        <v>0</v>
      </c>
      <c r="E48" s="294" t="s">
        <v>1577</v>
      </c>
      <c r="F48" s="289"/>
      <c r="G48" s="290"/>
      <c r="H48" s="290"/>
      <c r="I48" s="290"/>
      <c r="J48" s="290"/>
      <c r="K48" s="290"/>
      <c r="L48" s="290"/>
      <c r="M48" s="263">
        <f t="shared" si="0"/>
        <v>0</v>
      </c>
      <c r="N48" s="289">
        <v>6000</v>
      </c>
      <c r="O48" s="290"/>
      <c r="P48" s="290"/>
      <c r="Q48" s="290"/>
      <c r="R48" s="290"/>
      <c r="S48" s="290"/>
      <c r="T48" s="290"/>
      <c r="U48" s="263">
        <f t="shared" si="2"/>
        <v>6000</v>
      </c>
      <c r="V48" s="290"/>
      <c r="W48" s="273">
        <f t="shared" si="1"/>
        <v>6000</v>
      </c>
      <c r="X48" s="291" t="s">
        <v>1578</v>
      </c>
      <c r="Y48" s="292">
        <v>2019</v>
      </c>
      <c r="Z48" s="275" t="s">
        <v>507</v>
      </c>
      <c r="AA48" s="278"/>
      <c r="AB48" s="278"/>
    </row>
    <row r="49" spans="1:28" s="293" customFormat="1" ht="69.95" customHeight="1">
      <c r="A49" s="287" t="s">
        <v>1579</v>
      </c>
      <c r="B49" s="315" t="s">
        <v>1580</v>
      </c>
      <c r="C49" s="275" t="s">
        <v>1470</v>
      </c>
      <c r="D49" s="275" t="s">
        <v>0</v>
      </c>
      <c r="E49" s="288" t="s">
        <v>1466</v>
      </c>
      <c r="F49" s="289"/>
      <c r="G49" s="290"/>
      <c r="H49" s="290"/>
      <c r="I49" s="290"/>
      <c r="J49" s="290"/>
      <c r="K49" s="290"/>
      <c r="L49" s="290"/>
      <c r="M49" s="263">
        <f t="shared" si="0"/>
        <v>0</v>
      </c>
      <c r="N49" s="289"/>
      <c r="O49" s="290"/>
      <c r="P49" s="290"/>
      <c r="Q49" s="290"/>
      <c r="R49" s="290"/>
      <c r="S49" s="290"/>
      <c r="T49" s="290"/>
      <c r="U49" s="263">
        <f t="shared" si="2"/>
        <v>0</v>
      </c>
      <c r="V49" s="290">
        <v>3200</v>
      </c>
      <c r="W49" s="273">
        <f t="shared" ref="W49:W80" si="3">V49+U49+M49</f>
        <v>3200</v>
      </c>
      <c r="X49" s="413" t="s">
        <v>1581</v>
      </c>
      <c r="Y49" s="292">
        <v>2020</v>
      </c>
      <c r="Z49" s="275" t="s">
        <v>1467</v>
      </c>
      <c r="AA49" s="278" t="s">
        <v>175</v>
      </c>
      <c r="AB49" s="474" t="s">
        <v>2106</v>
      </c>
    </row>
    <row r="50" spans="1:28" s="293" customFormat="1" ht="69.95" customHeight="1">
      <c r="A50" s="287" t="s">
        <v>1582</v>
      </c>
      <c r="B50" s="315" t="s">
        <v>1583</v>
      </c>
      <c r="C50" s="275" t="s">
        <v>1470</v>
      </c>
      <c r="D50" s="275" t="s">
        <v>0</v>
      </c>
      <c r="E50" s="288" t="s">
        <v>1466</v>
      </c>
      <c r="F50" s="289"/>
      <c r="G50" s="290"/>
      <c r="H50" s="290"/>
      <c r="I50" s="290"/>
      <c r="J50" s="290"/>
      <c r="K50" s="290"/>
      <c r="L50" s="290"/>
      <c r="M50" s="263">
        <f t="shared" si="0"/>
        <v>0</v>
      </c>
      <c r="N50" s="289"/>
      <c r="O50" s="290"/>
      <c r="P50" s="290"/>
      <c r="Q50" s="290"/>
      <c r="R50" s="290"/>
      <c r="S50" s="290"/>
      <c r="T50" s="290"/>
      <c r="U50" s="263">
        <f t="shared" si="2"/>
        <v>0</v>
      </c>
      <c r="V50" s="290">
        <v>13400</v>
      </c>
      <c r="W50" s="273">
        <f t="shared" si="3"/>
        <v>13400</v>
      </c>
      <c r="X50" s="413" t="s">
        <v>1584</v>
      </c>
      <c r="Y50" s="292">
        <v>2020</v>
      </c>
      <c r="Z50" s="275" t="s">
        <v>507</v>
      </c>
      <c r="AA50" s="278"/>
      <c r="AB50" s="278"/>
    </row>
    <row r="51" spans="1:28" s="293" customFormat="1" ht="69.95" customHeight="1">
      <c r="A51" s="287" t="s">
        <v>1585</v>
      </c>
      <c r="B51" s="315" t="s">
        <v>1586</v>
      </c>
      <c r="C51" s="275" t="s">
        <v>1470</v>
      </c>
      <c r="D51" s="275" t="s">
        <v>0</v>
      </c>
      <c r="E51" s="288" t="s">
        <v>1466</v>
      </c>
      <c r="F51" s="289"/>
      <c r="G51" s="290"/>
      <c r="H51" s="290"/>
      <c r="I51" s="290"/>
      <c r="J51" s="290"/>
      <c r="K51" s="290"/>
      <c r="L51" s="290"/>
      <c r="M51" s="263">
        <f t="shared" si="0"/>
        <v>0</v>
      </c>
      <c r="N51" s="289"/>
      <c r="O51" s="290"/>
      <c r="P51" s="290"/>
      <c r="Q51" s="290"/>
      <c r="R51" s="290"/>
      <c r="S51" s="290"/>
      <c r="T51" s="290"/>
      <c r="U51" s="263">
        <f t="shared" si="2"/>
        <v>0</v>
      </c>
      <c r="V51" s="290">
        <v>5000</v>
      </c>
      <c r="W51" s="273">
        <f t="shared" si="3"/>
        <v>5000</v>
      </c>
      <c r="X51" s="413" t="s">
        <v>1587</v>
      </c>
      <c r="Y51" s="292">
        <v>2020</v>
      </c>
      <c r="Z51" s="275" t="s">
        <v>346</v>
      </c>
      <c r="AA51" s="278"/>
      <c r="AB51" s="278"/>
    </row>
    <row r="52" spans="1:28" s="293" customFormat="1" ht="69.95" customHeight="1">
      <c r="A52" s="287" t="s">
        <v>1588</v>
      </c>
      <c r="B52" s="315" t="s">
        <v>1589</v>
      </c>
      <c r="C52" s="275" t="s">
        <v>1470</v>
      </c>
      <c r="D52" s="275" t="s">
        <v>0</v>
      </c>
      <c r="E52" s="288" t="s">
        <v>1466</v>
      </c>
      <c r="F52" s="289"/>
      <c r="G52" s="290"/>
      <c r="H52" s="290"/>
      <c r="I52" s="290"/>
      <c r="J52" s="290"/>
      <c r="K52" s="290"/>
      <c r="L52" s="290"/>
      <c r="M52" s="263">
        <f t="shared" si="0"/>
        <v>0</v>
      </c>
      <c r="N52" s="289"/>
      <c r="O52" s="290"/>
      <c r="P52" s="290"/>
      <c r="Q52" s="290"/>
      <c r="R52" s="290"/>
      <c r="S52" s="290"/>
      <c r="T52" s="290"/>
      <c r="U52" s="263">
        <f t="shared" si="2"/>
        <v>0</v>
      </c>
      <c r="V52" s="290">
        <v>4000</v>
      </c>
      <c r="W52" s="273">
        <f t="shared" si="3"/>
        <v>4000</v>
      </c>
      <c r="X52" s="413" t="s">
        <v>1590</v>
      </c>
      <c r="Y52" s="292">
        <v>2020</v>
      </c>
      <c r="Z52" s="275" t="s">
        <v>316</v>
      </c>
      <c r="AA52" s="472" t="s">
        <v>175</v>
      </c>
      <c r="AB52" s="472" t="s">
        <v>2092</v>
      </c>
    </row>
    <row r="53" spans="1:28" s="293" customFormat="1" ht="69.95" customHeight="1">
      <c r="A53" s="287" t="s">
        <v>1591</v>
      </c>
      <c r="B53" s="315" t="s">
        <v>1592</v>
      </c>
      <c r="C53" s="275" t="s">
        <v>1470</v>
      </c>
      <c r="D53" s="275" t="s">
        <v>0</v>
      </c>
      <c r="E53" s="288" t="s">
        <v>1466</v>
      </c>
      <c r="F53" s="289"/>
      <c r="G53" s="290"/>
      <c r="H53" s="290"/>
      <c r="I53" s="290"/>
      <c r="J53" s="290"/>
      <c r="K53" s="290"/>
      <c r="L53" s="290"/>
      <c r="M53" s="263">
        <f t="shared" si="0"/>
        <v>0</v>
      </c>
      <c r="N53" s="289"/>
      <c r="O53" s="290"/>
      <c r="P53" s="290"/>
      <c r="Q53" s="290"/>
      <c r="R53" s="290"/>
      <c r="S53" s="290"/>
      <c r="T53" s="290"/>
      <c r="U53" s="263">
        <f t="shared" si="2"/>
        <v>0</v>
      </c>
      <c r="V53" s="290">
        <v>1300</v>
      </c>
      <c r="W53" s="273">
        <f t="shared" si="3"/>
        <v>1300</v>
      </c>
      <c r="X53" s="413" t="s">
        <v>1593</v>
      </c>
      <c r="Y53" s="292">
        <v>2020</v>
      </c>
      <c r="Z53" s="275" t="s">
        <v>316</v>
      </c>
      <c r="AA53" s="472" t="s">
        <v>175</v>
      </c>
      <c r="AB53" s="472" t="s">
        <v>1889</v>
      </c>
    </row>
    <row r="54" spans="1:28" s="293" customFormat="1" ht="69.95" customHeight="1">
      <c r="A54" s="287" t="s">
        <v>1594</v>
      </c>
      <c r="B54" s="315" t="s">
        <v>1586</v>
      </c>
      <c r="C54" s="275" t="s">
        <v>1470</v>
      </c>
      <c r="D54" s="275" t="s">
        <v>0</v>
      </c>
      <c r="E54" s="288" t="s">
        <v>1466</v>
      </c>
      <c r="F54" s="289"/>
      <c r="G54" s="290"/>
      <c r="H54" s="290"/>
      <c r="I54" s="290"/>
      <c r="J54" s="290"/>
      <c r="K54" s="290"/>
      <c r="L54" s="290"/>
      <c r="M54" s="263">
        <f t="shared" si="0"/>
        <v>0</v>
      </c>
      <c r="N54" s="289"/>
      <c r="O54" s="290"/>
      <c r="P54" s="290"/>
      <c r="Q54" s="290"/>
      <c r="R54" s="290"/>
      <c r="S54" s="290"/>
      <c r="T54" s="290"/>
      <c r="U54" s="263">
        <f t="shared" si="2"/>
        <v>0</v>
      </c>
      <c r="V54" s="290">
        <v>5000</v>
      </c>
      <c r="W54" s="273">
        <f t="shared" si="3"/>
        <v>5000</v>
      </c>
      <c r="X54" s="413" t="s">
        <v>1587</v>
      </c>
      <c r="Y54" s="292">
        <v>2020</v>
      </c>
      <c r="Z54" s="275" t="s">
        <v>346</v>
      </c>
      <c r="AA54" s="278"/>
      <c r="AB54" s="278"/>
    </row>
    <row r="55" spans="1:28" s="293" customFormat="1" ht="69.95" customHeight="1">
      <c r="A55" s="287" t="s">
        <v>1595</v>
      </c>
      <c r="B55" s="315" t="s">
        <v>1596</v>
      </c>
      <c r="C55" s="275" t="s">
        <v>1487</v>
      </c>
      <c r="D55" s="275" t="s">
        <v>38</v>
      </c>
      <c r="E55" s="294" t="s">
        <v>1499</v>
      </c>
      <c r="F55" s="289"/>
      <c r="G55" s="290"/>
      <c r="H55" s="290"/>
      <c r="I55" s="290"/>
      <c r="J55" s="290"/>
      <c r="K55" s="290"/>
      <c r="L55" s="290"/>
      <c r="M55" s="263">
        <f t="shared" si="0"/>
        <v>0</v>
      </c>
      <c r="N55" s="289"/>
      <c r="O55" s="290"/>
      <c r="P55" s="290"/>
      <c r="Q55" s="290"/>
      <c r="R55" s="290"/>
      <c r="S55" s="290"/>
      <c r="T55" s="290"/>
      <c r="U55" s="263">
        <f t="shared" si="2"/>
        <v>0</v>
      </c>
      <c r="V55" s="290">
        <v>13951</v>
      </c>
      <c r="W55" s="273">
        <f t="shared" si="3"/>
        <v>13951</v>
      </c>
      <c r="X55" s="291" t="s">
        <v>1596</v>
      </c>
      <c r="Y55" s="292">
        <v>2020</v>
      </c>
      <c r="Z55" s="275" t="s">
        <v>350</v>
      </c>
      <c r="AA55" s="278"/>
      <c r="AB55" s="278"/>
    </row>
    <row r="56" spans="1:28" s="293" customFormat="1" ht="69.95" customHeight="1">
      <c r="A56" s="287" t="s">
        <v>1597</v>
      </c>
      <c r="B56" s="315" t="s">
        <v>1598</v>
      </c>
      <c r="C56" s="275" t="s">
        <v>1470</v>
      </c>
      <c r="D56" s="275" t="s">
        <v>38</v>
      </c>
      <c r="E56" s="294" t="s">
        <v>1499</v>
      </c>
      <c r="F56" s="289"/>
      <c r="G56" s="290"/>
      <c r="H56" s="290"/>
      <c r="I56" s="290"/>
      <c r="J56" s="290"/>
      <c r="K56" s="290"/>
      <c r="L56" s="290"/>
      <c r="M56" s="263">
        <f t="shared" si="0"/>
        <v>0</v>
      </c>
      <c r="N56" s="289"/>
      <c r="O56" s="290"/>
      <c r="P56" s="290"/>
      <c r="Q56" s="290"/>
      <c r="R56" s="290"/>
      <c r="S56" s="290"/>
      <c r="T56" s="290"/>
      <c r="U56" s="263">
        <f t="shared" si="2"/>
        <v>0</v>
      </c>
      <c r="V56" s="290">
        <v>3010</v>
      </c>
      <c r="W56" s="273">
        <f t="shared" si="3"/>
        <v>3010</v>
      </c>
      <c r="X56" s="291" t="s">
        <v>1598</v>
      </c>
      <c r="Y56" s="292">
        <v>2020</v>
      </c>
      <c r="Z56" s="275" t="s">
        <v>350</v>
      </c>
      <c r="AA56" s="278"/>
      <c r="AB56" s="278"/>
    </row>
    <row r="57" spans="1:28" s="293" customFormat="1" ht="69.95" customHeight="1">
      <c r="A57" s="287" t="s">
        <v>1599</v>
      </c>
      <c r="B57" s="315" t="s">
        <v>1600</v>
      </c>
      <c r="C57" s="275" t="s">
        <v>1470</v>
      </c>
      <c r="D57" s="275" t="s">
        <v>38</v>
      </c>
      <c r="E57" s="294" t="s">
        <v>1499</v>
      </c>
      <c r="F57" s="289"/>
      <c r="G57" s="290"/>
      <c r="H57" s="290"/>
      <c r="I57" s="290"/>
      <c r="J57" s="290"/>
      <c r="K57" s="290"/>
      <c r="L57" s="290"/>
      <c r="M57" s="263">
        <f t="shared" si="0"/>
        <v>0</v>
      </c>
      <c r="N57" s="289"/>
      <c r="O57" s="290"/>
      <c r="P57" s="290"/>
      <c r="Q57" s="290"/>
      <c r="R57" s="290"/>
      <c r="S57" s="290"/>
      <c r="T57" s="290"/>
      <c r="U57" s="263">
        <f t="shared" si="2"/>
        <v>0</v>
      </c>
      <c r="V57" s="290">
        <v>3900</v>
      </c>
      <c r="W57" s="273">
        <f t="shared" si="3"/>
        <v>3900</v>
      </c>
      <c r="X57" s="291" t="s">
        <v>1600</v>
      </c>
      <c r="Y57" s="292">
        <v>2020</v>
      </c>
      <c r="Z57" s="275" t="s">
        <v>350</v>
      </c>
      <c r="AA57" s="278"/>
      <c r="AB57" s="278"/>
    </row>
    <row r="58" spans="1:28" s="293" customFormat="1" ht="69.95" customHeight="1">
      <c r="A58" s="287" t="s">
        <v>1601</v>
      </c>
      <c r="B58" s="315" t="s">
        <v>1602</v>
      </c>
      <c r="C58" s="275" t="s">
        <v>1470</v>
      </c>
      <c r="D58" s="275" t="s">
        <v>38</v>
      </c>
      <c r="E58" s="314" t="s">
        <v>1603</v>
      </c>
      <c r="F58" s="289"/>
      <c r="G58" s="290"/>
      <c r="H58" s="290"/>
      <c r="I58" s="290"/>
      <c r="J58" s="290"/>
      <c r="K58" s="290"/>
      <c r="L58" s="290"/>
      <c r="M58" s="263">
        <f t="shared" si="0"/>
        <v>0</v>
      </c>
      <c r="N58" s="289"/>
      <c r="O58" s="290"/>
      <c r="P58" s="290"/>
      <c r="Q58" s="290"/>
      <c r="R58" s="290"/>
      <c r="S58" s="290"/>
      <c r="T58" s="290"/>
      <c r="U58" s="263">
        <f t="shared" si="2"/>
        <v>0</v>
      </c>
      <c r="V58" s="290">
        <v>21950</v>
      </c>
      <c r="W58" s="273">
        <f t="shared" si="3"/>
        <v>21950</v>
      </c>
      <c r="X58" s="291" t="s">
        <v>1602</v>
      </c>
      <c r="Y58" s="292">
        <v>2020</v>
      </c>
      <c r="Z58" s="275" t="s">
        <v>507</v>
      </c>
      <c r="AA58" s="472" t="s">
        <v>1870</v>
      </c>
      <c r="AB58" s="472" t="s">
        <v>2093</v>
      </c>
    </row>
    <row r="59" spans="1:28" s="293" customFormat="1" ht="69.95" customHeight="1">
      <c r="A59" s="287" t="s">
        <v>1604</v>
      </c>
      <c r="B59" s="315" t="s">
        <v>1605</v>
      </c>
      <c r="C59" s="275" t="s">
        <v>1470</v>
      </c>
      <c r="D59" s="275" t="s">
        <v>0</v>
      </c>
      <c r="E59" s="294" t="s">
        <v>1499</v>
      </c>
      <c r="F59" s="289"/>
      <c r="G59" s="290"/>
      <c r="H59" s="290"/>
      <c r="I59" s="290"/>
      <c r="J59" s="290"/>
      <c r="K59" s="290"/>
      <c r="L59" s="290"/>
      <c r="M59" s="263">
        <f t="shared" si="0"/>
        <v>0</v>
      </c>
      <c r="N59" s="289"/>
      <c r="O59" s="290"/>
      <c r="P59" s="290"/>
      <c r="Q59" s="290"/>
      <c r="R59" s="290"/>
      <c r="S59" s="290"/>
      <c r="T59" s="290"/>
      <c r="U59" s="263">
        <f t="shared" si="2"/>
        <v>0</v>
      </c>
      <c r="V59" s="290">
        <v>5800</v>
      </c>
      <c r="W59" s="273">
        <f t="shared" si="3"/>
        <v>5800</v>
      </c>
      <c r="X59" s="291" t="s">
        <v>1605</v>
      </c>
      <c r="Y59" s="292">
        <v>2020</v>
      </c>
      <c r="Z59" s="275" t="s">
        <v>507</v>
      </c>
      <c r="AA59" s="278"/>
      <c r="AB59" s="278"/>
    </row>
    <row r="60" spans="1:28" s="293" customFormat="1" ht="69.95" customHeight="1">
      <c r="A60" s="287" t="s">
        <v>1606</v>
      </c>
      <c r="B60" s="315" t="s">
        <v>1607</v>
      </c>
      <c r="C60" s="275" t="s">
        <v>1470</v>
      </c>
      <c r="D60" s="275" t="s">
        <v>0</v>
      </c>
      <c r="E60" s="294" t="s">
        <v>1499</v>
      </c>
      <c r="F60" s="289"/>
      <c r="G60" s="290"/>
      <c r="H60" s="290"/>
      <c r="I60" s="290"/>
      <c r="J60" s="290"/>
      <c r="K60" s="290"/>
      <c r="L60" s="290"/>
      <c r="M60" s="263">
        <f t="shared" si="0"/>
        <v>0</v>
      </c>
      <c r="N60" s="289"/>
      <c r="O60" s="290"/>
      <c r="P60" s="290"/>
      <c r="Q60" s="290"/>
      <c r="R60" s="290"/>
      <c r="S60" s="290"/>
      <c r="T60" s="290"/>
      <c r="U60" s="263">
        <f t="shared" si="2"/>
        <v>0</v>
      </c>
      <c r="V60" s="290">
        <v>30200</v>
      </c>
      <c r="W60" s="273">
        <f t="shared" si="3"/>
        <v>30200</v>
      </c>
      <c r="X60" s="291" t="s">
        <v>1607</v>
      </c>
      <c r="Y60" s="292">
        <v>2020</v>
      </c>
      <c r="Z60" s="275" t="s">
        <v>507</v>
      </c>
      <c r="AA60" s="278"/>
      <c r="AB60" s="278"/>
    </row>
    <row r="61" spans="1:28" s="293" customFormat="1" ht="69.95" customHeight="1">
      <c r="A61" s="287" t="s">
        <v>1608</v>
      </c>
      <c r="B61" s="315" t="s">
        <v>1609</v>
      </c>
      <c r="C61" s="275" t="s">
        <v>1470</v>
      </c>
      <c r="D61" s="275" t="s">
        <v>38</v>
      </c>
      <c r="E61" s="294" t="s">
        <v>1499</v>
      </c>
      <c r="F61" s="289"/>
      <c r="G61" s="290"/>
      <c r="H61" s="290"/>
      <c r="I61" s="290"/>
      <c r="J61" s="290"/>
      <c r="K61" s="290"/>
      <c r="L61" s="290"/>
      <c r="M61" s="263">
        <f t="shared" si="0"/>
        <v>0</v>
      </c>
      <c r="N61" s="289"/>
      <c r="O61" s="290"/>
      <c r="P61" s="290"/>
      <c r="Q61" s="290"/>
      <c r="R61" s="290"/>
      <c r="S61" s="290"/>
      <c r="T61" s="290"/>
      <c r="U61" s="263">
        <f t="shared" si="2"/>
        <v>0</v>
      </c>
      <c r="V61" s="290">
        <v>8000</v>
      </c>
      <c r="W61" s="273">
        <f t="shared" si="3"/>
        <v>8000</v>
      </c>
      <c r="X61" s="291" t="s">
        <v>1609</v>
      </c>
      <c r="Y61" s="292">
        <v>2020</v>
      </c>
      <c r="Z61" s="275" t="s">
        <v>46</v>
      </c>
      <c r="AA61" s="278"/>
      <c r="AB61" s="278"/>
    </row>
    <row r="62" spans="1:28" s="293" customFormat="1" ht="69.95" customHeight="1">
      <c r="A62" s="287" t="s">
        <v>1610</v>
      </c>
      <c r="B62" s="315" t="s">
        <v>1611</v>
      </c>
      <c r="C62" s="275" t="s">
        <v>1470</v>
      </c>
      <c r="D62" s="275" t="s">
        <v>0</v>
      </c>
      <c r="E62" s="294" t="s">
        <v>1573</v>
      </c>
      <c r="F62" s="289"/>
      <c r="G62" s="290"/>
      <c r="H62" s="290"/>
      <c r="I62" s="290"/>
      <c r="J62" s="290"/>
      <c r="K62" s="290"/>
      <c r="L62" s="290"/>
      <c r="M62" s="263">
        <f t="shared" si="0"/>
        <v>0</v>
      </c>
      <c r="N62" s="289"/>
      <c r="O62" s="290"/>
      <c r="P62" s="290"/>
      <c r="Q62" s="290"/>
      <c r="R62" s="290"/>
      <c r="S62" s="290"/>
      <c r="T62" s="290"/>
      <c r="U62" s="263">
        <f t="shared" si="2"/>
        <v>0</v>
      </c>
      <c r="V62" s="290">
        <v>11000</v>
      </c>
      <c r="W62" s="273">
        <f t="shared" si="3"/>
        <v>11000</v>
      </c>
      <c r="X62" s="291" t="s">
        <v>1612</v>
      </c>
      <c r="Y62" s="292">
        <v>2020</v>
      </c>
      <c r="Z62" s="275" t="s">
        <v>46</v>
      </c>
      <c r="AA62" s="278"/>
      <c r="AB62" s="278"/>
    </row>
    <row r="63" spans="1:28" s="293" customFormat="1" ht="69.95" customHeight="1">
      <c r="A63" s="287" t="s">
        <v>1613</v>
      </c>
      <c r="B63" s="315" t="s">
        <v>1614</v>
      </c>
      <c r="C63" s="275" t="s">
        <v>1470</v>
      </c>
      <c r="D63" s="275" t="s">
        <v>0</v>
      </c>
      <c r="E63" s="294" t="s">
        <v>1499</v>
      </c>
      <c r="F63" s="289"/>
      <c r="G63" s="290"/>
      <c r="H63" s="290"/>
      <c r="I63" s="290"/>
      <c r="J63" s="290"/>
      <c r="K63" s="290"/>
      <c r="L63" s="290"/>
      <c r="M63" s="263">
        <f t="shared" si="0"/>
        <v>0</v>
      </c>
      <c r="N63" s="289"/>
      <c r="O63" s="290"/>
      <c r="P63" s="290"/>
      <c r="Q63" s="290"/>
      <c r="R63" s="290"/>
      <c r="S63" s="290"/>
      <c r="T63" s="290"/>
      <c r="U63" s="263">
        <f t="shared" si="2"/>
        <v>0</v>
      </c>
      <c r="V63" s="290">
        <v>1000</v>
      </c>
      <c r="W63" s="273">
        <f t="shared" si="3"/>
        <v>1000</v>
      </c>
      <c r="X63" s="291" t="s">
        <v>1614</v>
      </c>
      <c r="Y63" s="292">
        <v>2020</v>
      </c>
      <c r="Z63" s="275" t="s">
        <v>621</v>
      </c>
      <c r="AA63" s="278"/>
      <c r="AB63" s="278"/>
    </row>
    <row r="64" spans="1:28" s="293" customFormat="1" ht="69.95" customHeight="1">
      <c r="A64" s="287" t="s">
        <v>1615</v>
      </c>
      <c r="B64" s="315" t="s">
        <v>1616</v>
      </c>
      <c r="C64" s="275" t="s">
        <v>1470</v>
      </c>
      <c r="D64" s="275" t="s">
        <v>0</v>
      </c>
      <c r="E64" s="296" t="s">
        <v>1617</v>
      </c>
      <c r="F64" s="289"/>
      <c r="G64" s="290"/>
      <c r="H64" s="290"/>
      <c r="I64" s="290"/>
      <c r="J64" s="290"/>
      <c r="K64" s="290"/>
      <c r="L64" s="290"/>
      <c r="M64" s="263">
        <f t="shared" si="0"/>
        <v>0</v>
      </c>
      <c r="N64" s="289"/>
      <c r="O64" s="290"/>
      <c r="P64" s="290"/>
      <c r="Q64" s="290"/>
      <c r="R64" s="290"/>
      <c r="S64" s="290"/>
      <c r="T64" s="290"/>
      <c r="U64" s="263">
        <f t="shared" si="2"/>
        <v>0</v>
      </c>
      <c r="V64" s="290">
        <v>5000</v>
      </c>
      <c r="W64" s="273">
        <f t="shared" si="3"/>
        <v>5000</v>
      </c>
      <c r="X64" s="291" t="s">
        <v>1616</v>
      </c>
      <c r="Y64" s="292">
        <v>2020</v>
      </c>
      <c r="Z64" s="275" t="s">
        <v>346</v>
      </c>
      <c r="AA64" s="278"/>
      <c r="AB64" s="278"/>
    </row>
    <row r="65" spans="1:28" s="293" customFormat="1" ht="69.95" customHeight="1">
      <c r="A65" s="287" t="s">
        <v>1618</v>
      </c>
      <c r="B65" s="315" t="s">
        <v>1619</v>
      </c>
      <c r="C65" s="275" t="s">
        <v>1470</v>
      </c>
      <c r="D65" s="275" t="s">
        <v>0</v>
      </c>
      <c r="E65" s="294" t="s">
        <v>1620</v>
      </c>
      <c r="F65" s="289"/>
      <c r="G65" s="290"/>
      <c r="H65" s="290"/>
      <c r="I65" s="290"/>
      <c r="J65" s="290"/>
      <c r="K65" s="290"/>
      <c r="L65" s="290"/>
      <c r="M65" s="263">
        <f t="shared" si="0"/>
        <v>0</v>
      </c>
      <c r="N65" s="289"/>
      <c r="O65" s="290"/>
      <c r="P65" s="290"/>
      <c r="Q65" s="290"/>
      <c r="R65" s="290"/>
      <c r="S65" s="290"/>
      <c r="T65" s="290"/>
      <c r="U65" s="263">
        <f t="shared" si="2"/>
        <v>0</v>
      </c>
      <c r="V65" s="290">
        <v>10000</v>
      </c>
      <c r="W65" s="273">
        <f t="shared" si="3"/>
        <v>10000</v>
      </c>
      <c r="X65" s="291" t="s">
        <v>1621</v>
      </c>
      <c r="Y65" s="292">
        <v>2020</v>
      </c>
      <c r="Z65" s="275" t="s">
        <v>1622</v>
      </c>
      <c r="AA65" s="278"/>
      <c r="AB65" s="278"/>
    </row>
    <row r="66" spans="1:28" s="293" customFormat="1" ht="69.95" customHeight="1">
      <c r="A66" s="287" t="s">
        <v>1623</v>
      </c>
      <c r="B66" s="315" t="s">
        <v>1624</v>
      </c>
      <c r="C66" s="275" t="s">
        <v>1487</v>
      </c>
      <c r="D66" s="275" t="s">
        <v>28</v>
      </c>
      <c r="E66" s="314" t="s">
        <v>1603</v>
      </c>
      <c r="F66" s="289">
        <v>500</v>
      </c>
      <c r="G66" s="290"/>
      <c r="H66" s="290"/>
      <c r="I66" s="290"/>
      <c r="J66" s="290"/>
      <c r="K66" s="290"/>
      <c r="L66" s="290"/>
      <c r="M66" s="263">
        <f t="shared" si="0"/>
        <v>500</v>
      </c>
      <c r="N66" s="289"/>
      <c r="O66" s="290"/>
      <c r="P66" s="290"/>
      <c r="Q66" s="290"/>
      <c r="R66" s="290"/>
      <c r="S66" s="290"/>
      <c r="T66" s="290"/>
      <c r="U66" s="263">
        <f t="shared" si="2"/>
        <v>0</v>
      </c>
      <c r="V66" s="290"/>
      <c r="W66" s="273">
        <f t="shared" si="3"/>
        <v>500</v>
      </c>
      <c r="X66" s="291" t="s">
        <v>1625</v>
      </c>
      <c r="Y66" s="292">
        <v>2018</v>
      </c>
      <c r="Z66" s="275" t="s">
        <v>507</v>
      </c>
      <c r="AA66" s="472" t="s">
        <v>1860</v>
      </c>
      <c r="AB66" s="472" t="s">
        <v>2094</v>
      </c>
    </row>
    <row r="67" spans="1:28" s="293" customFormat="1" ht="69.95" customHeight="1">
      <c r="A67" s="287" t="s">
        <v>1626</v>
      </c>
      <c r="B67" s="315" t="s">
        <v>1627</v>
      </c>
      <c r="C67" s="275" t="s">
        <v>1513</v>
      </c>
      <c r="D67" s="275" t="s">
        <v>0</v>
      </c>
      <c r="E67" s="296" t="s">
        <v>1617</v>
      </c>
      <c r="F67" s="289"/>
      <c r="G67" s="290"/>
      <c r="H67" s="290"/>
      <c r="I67" s="290"/>
      <c r="J67" s="290"/>
      <c r="K67" s="290"/>
      <c r="L67" s="290"/>
      <c r="M67" s="263">
        <f t="shared" si="0"/>
        <v>0</v>
      </c>
      <c r="N67" s="289"/>
      <c r="O67" s="290"/>
      <c r="P67" s="290"/>
      <c r="Q67" s="290"/>
      <c r="R67" s="290"/>
      <c r="S67" s="290"/>
      <c r="T67" s="290"/>
      <c r="U67" s="263">
        <f t="shared" si="2"/>
        <v>0</v>
      </c>
      <c r="V67" s="290">
        <v>1200</v>
      </c>
      <c r="W67" s="273">
        <f t="shared" si="3"/>
        <v>1200</v>
      </c>
      <c r="X67" s="291" t="s">
        <v>1627</v>
      </c>
      <c r="Y67" s="292">
        <v>2020</v>
      </c>
      <c r="Z67" s="275" t="s">
        <v>350</v>
      </c>
      <c r="AA67" s="278"/>
      <c r="AB67" s="278"/>
    </row>
    <row r="68" spans="1:28" s="293" customFormat="1" ht="69.95" customHeight="1">
      <c r="A68" s="287" t="s">
        <v>1628</v>
      </c>
      <c r="B68" s="315" t="s">
        <v>1629</v>
      </c>
      <c r="C68" s="275" t="s">
        <v>1513</v>
      </c>
      <c r="D68" s="275" t="s">
        <v>0</v>
      </c>
      <c r="E68" s="296" t="s">
        <v>1617</v>
      </c>
      <c r="F68" s="289"/>
      <c r="G68" s="290"/>
      <c r="H68" s="290"/>
      <c r="I68" s="290"/>
      <c r="J68" s="290"/>
      <c r="K68" s="290"/>
      <c r="L68" s="290"/>
      <c r="M68" s="263">
        <f t="shared" si="0"/>
        <v>0</v>
      </c>
      <c r="N68" s="289"/>
      <c r="O68" s="290"/>
      <c r="P68" s="290"/>
      <c r="Q68" s="290"/>
      <c r="R68" s="290"/>
      <c r="S68" s="290"/>
      <c r="T68" s="290"/>
      <c r="U68" s="263">
        <f t="shared" si="2"/>
        <v>0</v>
      </c>
      <c r="V68" s="290">
        <v>18300</v>
      </c>
      <c r="W68" s="273">
        <f t="shared" si="3"/>
        <v>18300</v>
      </c>
      <c r="X68" s="291" t="s">
        <v>1629</v>
      </c>
      <c r="Y68" s="292">
        <v>2020</v>
      </c>
      <c r="Z68" s="275" t="s">
        <v>507</v>
      </c>
      <c r="AA68" s="278"/>
      <c r="AB68" s="278"/>
    </row>
    <row r="69" spans="1:28" s="293" customFormat="1" ht="100.15" customHeight="1">
      <c r="A69" s="287" t="s">
        <v>1630</v>
      </c>
      <c r="B69" s="315" t="s">
        <v>1631</v>
      </c>
      <c r="C69" s="275" t="s">
        <v>1513</v>
      </c>
      <c r="D69" s="275" t="s">
        <v>38</v>
      </c>
      <c r="E69" s="296" t="s">
        <v>1617</v>
      </c>
      <c r="F69" s="289"/>
      <c r="G69" s="290"/>
      <c r="H69" s="290"/>
      <c r="I69" s="290"/>
      <c r="J69" s="290"/>
      <c r="K69" s="290"/>
      <c r="L69" s="290"/>
      <c r="M69" s="263">
        <f t="shared" si="0"/>
        <v>0</v>
      </c>
      <c r="N69" s="289"/>
      <c r="O69" s="290"/>
      <c r="P69" s="290"/>
      <c r="Q69" s="290"/>
      <c r="R69" s="290"/>
      <c r="S69" s="290"/>
      <c r="T69" s="290"/>
      <c r="U69" s="263">
        <f t="shared" si="2"/>
        <v>0</v>
      </c>
      <c r="V69" s="290">
        <v>5000</v>
      </c>
      <c r="W69" s="273">
        <f t="shared" si="3"/>
        <v>5000</v>
      </c>
      <c r="X69" s="291" t="s">
        <v>1632</v>
      </c>
      <c r="Y69" s="292">
        <v>2020</v>
      </c>
      <c r="Z69" s="275" t="s">
        <v>46</v>
      </c>
      <c r="AA69" s="278"/>
      <c r="AB69" s="278"/>
    </row>
    <row r="70" spans="1:28" s="293" customFormat="1" ht="69.95" customHeight="1">
      <c r="A70" s="287" t="s">
        <v>1633</v>
      </c>
      <c r="B70" s="315" t="s">
        <v>1634</v>
      </c>
      <c r="C70" s="275" t="s">
        <v>1541</v>
      </c>
      <c r="D70" s="275" t="s">
        <v>0</v>
      </c>
      <c r="E70" s="288" t="s">
        <v>1466</v>
      </c>
      <c r="F70" s="289"/>
      <c r="G70" s="290"/>
      <c r="H70" s="290"/>
      <c r="I70" s="290"/>
      <c r="J70" s="290"/>
      <c r="K70" s="290"/>
      <c r="L70" s="290"/>
      <c r="M70" s="263">
        <f t="shared" si="0"/>
        <v>0</v>
      </c>
      <c r="N70" s="289"/>
      <c r="O70" s="290"/>
      <c r="P70" s="290"/>
      <c r="Q70" s="290"/>
      <c r="R70" s="290"/>
      <c r="S70" s="290"/>
      <c r="T70" s="290"/>
      <c r="U70" s="263">
        <f t="shared" si="2"/>
        <v>0</v>
      </c>
      <c r="V70" s="290">
        <v>2380</v>
      </c>
      <c r="W70" s="273">
        <f t="shared" si="3"/>
        <v>2380</v>
      </c>
      <c r="X70" s="291" t="s">
        <v>1634</v>
      </c>
      <c r="Y70" s="292">
        <v>2020</v>
      </c>
      <c r="Z70" s="275" t="s">
        <v>1467</v>
      </c>
      <c r="AA70" s="278" t="s">
        <v>175</v>
      </c>
      <c r="AB70" s="278" t="s">
        <v>2115</v>
      </c>
    </row>
    <row r="71" spans="1:28" s="293" customFormat="1" ht="69.95" customHeight="1">
      <c r="A71" s="287" t="s">
        <v>1635</v>
      </c>
      <c r="B71" s="315" t="s">
        <v>1636</v>
      </c>
      <c r="C71" s="275" t="s">
        <v>1541</v>
      </c>
      <c r="D71" s="275" t="s">
        <v>0</v>
      </c>
      <c r="E71" s="288" t="s">
        <v>1466</v>
      </c>
      <c r="F71" s="289"/>
      <c r="G71" s="290"/>
      <c r="H71" s="290"/>
      <c r="I71" s="290"/>
      <c r="J71" s="290"/>
      <c r="K71" s="290"/>
      <c r="L71" s="290"/>
      <c r="M71" s="263">
        <f t="shared" si="0"/>
        <v>0</v>
      </c>
      <c r="N71" s="289"/>
      <c r="O71" s="290"/>
      <c r="P71" s="290"/>
      <c r="Q71" s="290"/>
      <c r="R71" s="290"/>
      <c r="S71" s="290"/>
      <c r="T71" s="290"/>
      <c r="U71" s="263">
        <f t="shared" si="2"/>
        <v>0</v>
      </c>
      <c r="V71" s="290">
        <v>1050</v>
      </c>
      <c r="W71" s="273">
        <f t="shared" si="3"/>
        <v>1050</v>
      </c>
      <c r="X71" s="291" t="s">
        <v>1636</v>
      </c>
      <c r="Y71" s="292">
        <v>2020</v>
      </c>
      <c r="Z71" s="275" t="s">
        <v>1467</v>
      </c>
      <c r="AA71" s="278" t="s">
        <v>1860</v>
      </c>
      <c r="AB71" s="278" t="s">
        <v>2116</v>
      </c>
    </row>
    <row r="72" spans="1:28" s="293" customFormat="1" ht="69.95" customHeight="1">
      <c r="A72" s="287" t="s">
        <v>1637</v>
      </c>
      <c r="B72" s="315" t="s">
        <v>1638</v>
      </c>
      <c r="C72" s="275" t="s">
        <v>1541</v>
      </c>
      <c r="D72" s="275" t="s">
        <v>0</v>
      </c>
      <c r="E72" s="288" t="s">
        <v>1466</v>
      </c>
      <c r="F72" s="289"/>
      <c r="G72" s="290"/>
      <c r="H72" s="290"/>
      <c r="I72" s="290"/>
      <c r="J72" s="290"/>
      <c r="K72" s="290"/>
      <c r="L72" s="290"/>
      <c r="M72" s="263">
        <f t="shared" si="0"/>
        <v>0</v>
      </c>
      <c r="N72" s="289"/>
      <c r="O72" s="290"/>
      <c r="P72" s="290"/>
      <c r="Q72" s="290"/>
      <c r="R72" s="290"/>
      <c r="S72" s="290"/>
      <c r="T72" s="290"/>
      <c r="U72" s="263">
        <f t="shared" si="2"/>
        <v>0</v>
      </c>
      <c r="V72" s="290">
        <v>1800</v>
      </c>
      <c r="W72" s="273">
        <f t="shared" si="3"/>
        <v>1800</v>
      </c>
      <c r="X72" s="291" t="s">
        <v>1638</v>
      </c>
      <c r="Y72" s="292">
        <v>2020</v>
      </c>
      <c r="Z72" s="275" t="s">
        <v>1467</v>
      </c>
      <c r="AA72" s="278" t="s">
        <v>175</v>
      </c>
      <c r="AB72" s="474" t="s">
        <v>2117</v>
      </c>
    </row>
    <row r="73" spans="1:28" s="293" customFormat="1" ht="69.95" customHeight="1">
      <c r="A73" s="287" t="s">
        <v>1639</v>
      </c>
      <c r="B73" s="315" t="s">
        <v>1640</v>
      </c>
      <c r="C73" s="275" t="s">
        <v>1541</v>
      </c>
      <c r="D73" s="275" t="s">
        <v>0</v>
      </c>
      <c r="E73" s="288" t="s">
        <v>1466</v>
      </c>
      <c r="F73" s="289"/>
      <c r="G73" s="290"/>
      <c r="H73" s="290"/>
      <c r="I73" s="290"/>
      <c r="J73" s="290"/>
      <c r="K73" s="290"/>
      <c r="L73" s="290"/>
      <c r="M73" s="263">
        <f t="shared" si="0"/>
        <v>0</v>
      </c>
      <c r="N73" s="289"/>
      <c r="O73" s="290"/>
      <c r="P73" s="290"/>
      <c r="Q73" s="290"/>
      <c r="R73" s="290"/>
      <c r="S73" s="290"/>
      <c r="T73" s="290"/>
      <c r="U73" s="263">
        <f t="shared" si="2"/>
        <v>0</v>
      </c>
      <c r="V73" s="290">
        <v>3400</v>
      </c>
      <c r="W73" s="273">
        <f t="shared" si="3"/>
        <v>3400</v>
      </c>
      <c r="X73" s="291" t="s">
        <v>1640</v>
      </c>
      <c r="Y73" s="292">
        <v>2020</v>
      </c>
      <c r="Z73" s="275" t="s">
        <v>350</v>
      </c>
      <c r="AA73" s="278"/>
      <c r="AB73" s="278"/>
    </row>
    <row r="74" spans="1:28" s="293" customFormat="1" ht="69.95" customHeight="1">
      <c r="A74" s="287" t="s">
        <v>1641</v>
      </c>
      <c r="B74" s="315" t="s">
        <v>1642</v>
      </c>
      <c r="C74" s="275" t="s">
        <v>1541</v>
      </c>
      <c r="D74" s="275" t="s">
        <v>0</v>
      </c>
      <c r="E74" s="288" t="s">
        <v>1466</v>
      </c>
      <c r="F74" s="289"/>
      <c r="G74" s="290"/>
      <c r="H74" s="290"/>
      <c r="I74" s="290"/>
      <c r="J74" s="290"/>
      <c r="K74" s="290"/>
      <c r="L74" s="290"/>
      <c r="M74" s="263">
        <f t="shared" si="0"/>
        <v>0</v>
      </c>
      <c r="N74" s="289"/>
      <c r="O74" s="290"/>
      <c r="P74" s="290"/>
      <c r="Q74" s="290"/>
      <c r="R74" s="290"/>
      <c r="S74" s="290"/>
      <c r="T74" s="290"/>
      <c r="U74" s="263">
        <f t="shared" si="2"/>
        <v>0</v>
      </c>
      <c r="V74" s="290">
        <v>2916</v>
      </c>
      <c r="W74" s="273">
        <f t="shared" si="3"/>
        <v>2916</v>
      </c>
      <c r="X74" s="291" t="s">
        <v>1642</v>
      </c>
      <c r="Y74" s="292">
        <v>2020</v>
      </c>
      <c r="Z74" s="275" t="s">
        <v>507</v>
      </c>
      <c r="AA74" s="278"/>
      <c r="AB74" s="278"/>
    </row>
    <row r="75" spans="1:28" s="293" customFormat="1" ht="69.95" customHeight="1">
      <c r="A75" s="287" t="s">
        <v>1643</v>
      </c>
      <c r="B75" s="315" t="s">
        <v>1644</v>
      </c>
      <c r="C75" s="275" t="s">
        <v>1541</v>
      </c>
      <c r="D75" s="275" t="s">
        <v>0</v>
      </c>
      <c r="E75" s="296" t="s">
        <v>1617</v>
      </c>
      <c r="F75" s="289"/>
      <c r="G75" s="290"/>
      <c r="H75" s="290"/>
      <c r="I75" s="290"/>
      <c r="J75" s="290"/>
      <c r="K75" s="290"/>
      <c r="L75" s="290"/>
      <c r="M75" s="263">
        <f t="shared" si="0"/>
        <v>0</v>
      </c>
      <c r="N75" s="289"/>
      <c r="O75" s="290"/>
      <c r="P75" s="290"/>
      <c r="Q75" s="290"/>
      <c r="R75" s="290"/>
      <c r="S75" s="290"/>
      <c r="T75" s="290"/>
      <c r="U75" s="263">
        <f t="shared" si="2"/>
        <v>0</v>
      </c>
      <c r="V75" s="290">
        <v>7832</v>
      </c>
      <c r="W75" s="273">
        <f t="shared" si="3"/>
        <v>7832</v>
      </c>
      <c r="X75" s="291" t="s">
        <v>1644</v>
      </c>
      <c r="Y75" s="292">
        <v>2020</v>
      </c>
      <c r="Z75" s="275" t="s">
        <v>350</v>
      </c>
      <c r="AA75" s="278"/>
      <c r="AB75" s="278"/>
    </row>
    <row r="76" spans="1:28" s="293" customFormat="1" ht="69.95" customHeight="1">
      <c r="A76" s="287" t="s">
        <v>1645</v>
      </c>
      <c r="B76" s="315" t="s">
        <v>1646</v>
      </c>
      <c r="C76" s="275" t="s">
        <v>1541</v>
      </c>
      <c r="D76" s="275" t="s">
        <v>0</v>
      </c>
      <c r="E76" s="296" t="s">
        <v>1617</v>
      </c>
      <c r="F76" s="289"/>
      <c r="G76" s="290"/>
      <c r="H76" s="290"/>
      <c r="I76" s="290"/>
      <c r="J76" s="290"/>
      <c r="K76" s="290"/>
      <c r="L76" s="290"/>
      <c r="M76" s="263">
        <f t="shared" si="0"/>
        <v>0</v>
      </c>
      <c r="N76" s="289"/>
      <c r="O76" s="290"/>
      <c r="P76" s="290"/>
      <c r="Q76" s="290"/>
      <c r="R76" s="290"/>
      <c r="S76" s="290"/>
      <c r="T76" s="290"/>
      <c r="U76" s="263">
        <f t="shared" si="2"/>
        <v>0</v>
      </c>
      <c r="V76" s="290">
        <v>8000</v>
      </c>
      <c r="W76" s="273">
        <f t="shared" si="3"/>
        <v>8000</v>
      </c>
      <c r="X76" s="291" t="s">
        <v>1646</v>
      </c>
      <c r="Y76" s="292">
        <v>2020</v>
      </c>
      <c r="Z76" s="275" t="s">
        <v>507</v>
      </c>
      <c r="AA76" s="278"/>
      <c r="AB76" s="278"/>
    </row>
    <row r="77" spans="1:28" s="293" customFormat="1" ht="69.95" customHeight="1">
      <c r="A77" s="287" t="s">
        <v>1647</v>
      </c>
      <c r="B77" s="315" t="s">
        <v>1648</v>
      </c>
      <c r="C77" s="275" t="s">
        <v>1649</v>
      </c>
      <c r="D77" s="275" t="s">
        <v>38</v>
      </c>
      <c r="E77" s="296" t="s">
        <v>1617</v>
      </c>
      <c r="F77" s="289"/>
      <c r="G77" s="290"/>
      <c r="H77" s="290"/>
      <c r="I77" s="290"/>
      <c r="J77" s="290"/>
      <c r="K77" s="290"/>
      <c r="L77" s="290"/>
      <c r="M77" s="263">
        <f t="shared" si="0"/>
        <v>0</v>
      </c>
      <c r="N77" s="289"/>
      <c r="O77" s="290"/>
      <c r="P77" s="290"/>
      <c r="Q77" s="290"/>
      <c r="R77" s="290"/>
      <c r="S77" s="290"/>
      <c r="T77" s="290"/>
      <c r="U77" s="263">
        <f t="shared" si="2"/>
        <v>0</v>
      </c>
      <c r="V77" s="290">
        <v>2000</v>
      </c>
      <c r="W77" s="273">
        <f t="shared" si="3"/>
        <v>2000</v>
      </c>
      <c r="X77" s="291" t="s">
        <v>1650</v>
      </c>
      <c r="Y77" s="292">
        <v>2020</v>
      </c>
      <c r="Z77" s="275" t="s">
        <v>350</v>
      </c>
      <c r="AA77" s="278"/>
      <c r="AB77" s="278"/>
    </row>
    <row r="78" spans="1:28" s="293" customFormat="1" ht="69.95" customHeight="1">
      <c r="A78" s="287" t="s">
        <v>1651</v>
      </c>
      <c r="B78" s="315" t="s">
        <v>1652</v>
      </c>
      <c r="C78" s="275" t="s">
        <v>1649</v>
      </c>
      <c r="D78" s="275" t="s">
        <v>0</v>
      </c>
      <c r="E78" s="288" t="s">
        <v>1466</v>
      </c>
      <c r="F78" s="289"/>
      <c r="G78" s="290"/>
      <c r="H78" s="290"/>
      <c r="I78" s="290"/>
      <c r="J78" s="290"/>
      <c r="K78" s="290"/>
      <c r="L78" s="290"/>
      <c r="M78" s="263">
        <f t="shared" si="0"/>
        <v>0</v>
      </c>
      <c r="N78" s="289"/>
      <c r="O78" s="290"/>
      <c r="P78" s="290"/>
      <c r="Q78" s="290"/>
      <c r="R78" s="290"/>
      <c r="S78" s="290"/>
      <c r="T78" s="290"/>
      <c r="U78" s="263">
        <f t="shared" si="2"/>
        <v>0</v>
      </c>
      <c r="V78" s="290">
        <v>5000</v>
      </c>
      <c r="W78" s="273">
        <f t="shared" si="3"/>
        <v>5000</v>
      </c>
      <c r="X78" s="291" t="s">
        <v>1653</v>
      </c>
      <c r="Y78" s="292">
        <v>2020</v>
      </c>
      <c r="Z78" s="275" t="s">
        <v>46</v>
      </c>
      <c r="AA78" s="278"/>
      <c r="AB78" s="278"/>
    </row>
    <row r="79" spans="1:28" s="293" customFormat="1" ht="69.95" customHeight="1">
      <c r="A79" s="287" t="s">
        <v>1654</v>
      </c>
      <c r="B79" s="315" t="s">
        <v>1655</v>
      </c>
      <c r="C79" s="275" t="s">
        <v>1649</v>
      </c>
      <c r="D79" s="275" t="s">
        <v>0</v>
      </c>
      <c r="E79" s="288" t="s">
        <v>1466</v>
      </c>
      <c r="F79" s="289"/>
      <c r="G79" s="290"/>
      <c r="H79" s="290"/>
      <c r="I79" s="290"/>
      <c r="J79" s="290"/>
      <c r="K79" s="290"/>
      <c r="L79" s="290"/>
      <c r="M79" s="263">
        <f t="shared" si="0"/>
        <v>0</v>
      </c>
      <c r="N79" s="289"/>
      <c r="O79" s="290"/>
      <c r="P79" s="290"/>
      <c r="Q79" s="290"/>
      <c r="R79" s="290"/>
      <c r="S79" s="290"/>
      <c r="T79" s="290"/>
      <c r="U79" s="263">
        <f t="shared" si="2"/>
        <v>0</v>
      </c>
      <c r="V79" s="290">
        <v>3638</v>
      </c>
      <c r="W79" s="273">
        <f t="shared" si="3"/>
        <v>3638</v>
      </c>
      <c r="X79" s="291" t="s">
        <v>1655</v>
      </c>
      <c r="Y79" s="292">
        <v>2020</v>
      </c>
      <c r="Z79" s="275" t="s">
        <v>507</v>
      </c>
      <c r="AA79" s="472" t="s">
        <v>1860</v>
      </c>
      <c r="AB79" s="472" t="s">
        <v>2095</v>
      </c>
    </row>
    <row r="80" spans="1:28" s="293" customFormat="1" ht="69.95" customHeight="1">
      <c r="A80" s="287" t="s">
        <v>1656</v>
      </c>
      <c r="B80" s="315" t="s">
        <v>1657</v>
      </c>
      <c r="C80" s="275" t="s">
        <v>1649</v>
      </c>
      <c r="D80" s="275" t="s">
        <v>0</v>
      </c>
      <c r="E80" s="288" t="s">
        <v>1466</v>
      </c>
      <c r="F80" s="289"/>
      <c r="G80" s="290"/>
      <c r="H80" s="290"/>
      <c r="I80" s="290"/>
      <c r="J80" s="290"/>
      <c r="K80" s="290"/>
      <c r="L80" s="290"/>
      <c r="M80" s="263">
        <f t="shared" si="0"/>
        <v>0</v>
      </c>
      <c r="N80" s="289"/>
      <c r="O80" s="290"/>
      <c r="P80" s="290"/>
      <c r="Q80" s="290"/>
      <c r="R80" s="290"/>
      <c r="S80" s="290"/>
      <c r="T80" s="290"/>
      <c r="U80" s="263">
        <f t="shared" si="2"/>
        <v>0</v>
      </c>
      <c r="V80" s="290">
        <v>3000</v>
      </c>
      <c r="W80" s="273">
        <f t="shared" si="3"/>
        <v>3000</v>
      </c>
      <c r="X80" s="291" t="s">
        <v>1657</v>
      </c>
      <c r="Y80" s="292">
        <v>2020</v>
      </c>
      <c r="Z80" s="275" t="s">
        <v>346</v>
      </c>
      <c r="AA80" s="278" t="s">
        <v>1860</v>
      </c>
      <c r="AB80" s="474" t="s">
        <v>2118</v>
      </c>
    </row>
    <row r="81" spans="1:28" s="293" customFormat="1" ht="69.95" customHeight="1">
      <c r="A81" s="287" t="s">
        <v>1658</v>
      </c>
      <c r="B81" s="315" t="s">
        <v>1659</v>
      </c>
      <c r="C81" s="275" t="s">
        <v>1649</v>
      </c>
      <c r="D81" s="275" t="s">
        <v>0</v>
      </c>
      <c r="E81" s="296" t="s">
        <v>1617</v>
      </c>
      <c r="F81" s="289"/>
      <c r="G81" s="290"/>
      <c r="H81" s="290"/>
      <c r="I81" s="290"/>
      <c r="J81" s="290"/>
      <c r="K81" s="290"/>
      <c r="L81" s="290"/>
      <c r="M81" s="263">
        <f t="shared" ref="M81:M105" si="4">F81+H81+J81+K81</f>
        <v>0</v>
      </c>
      <c r="N81" s="289"/>
      <c r="O81" s="290"/>
      <c r="P81" s="290"/>
      <c r="Q81" s="290"/>
      <c r="R81" s="290"/>
      <c r="S81" s="290"/>
      <c r="T81" s="290"/>
      <c r="U81" s="263">
        <f t="shared" ref="U81:U105" si="5">N81+P81+R81+S81</f>
        <v>0</v>
      </c>
      <c r="V81" s="290">
        <v>1400</v>
      </c>
      <c r="W81" s="273">
        <f t="shared" ref="W81:W105" si="6">V81+U81+M81</f>
        <v>1400</v>
      </c>
      <c r="X81" s="291" t="s">
        <v>1659</v>
      </c>
      <c r="Y81" s="292">
        <v>2020</v>
      </c>
      <c r="Z81" s="275" t="s">
        <v>46</v>
      </c>
      <c r="AA81" s="278"/>
      <c r="AB81" s="278"/>
    </row>
    <row r="82" spans="1:28" s="293" customFormat="1" ht="69.95" customHeight="1">
      <c r="A82" s="287" t="s">
        <v>1660</v>
      </c>
      <c r="B82" s="315" t="s">
        <v>1661</v>
      </c>
      <c r="C82" s="275" t="s">
        <v>1470</v>
      </c>
      <c r="D82" s="275" t="s">
        <v>0</v>
      </c>
      <c r="E82" s="296" t="s">
        <v>1617</v>
      </c>
      <c r="F82" s="289"/>
      <c r="G82" s="290"/>
      <c r="H82" s="290"/>
      <c r="I82" s="290"/>
      <c r="J82" s="290"/>
      <c r="K82" s="290"/>
      <c r="L82" s="290"/>
      <c r="M82" s="263">
        <f t="shared" si="4"/>
        <v>0</v>
      </c>
      <c r="N82" s="289"/>
      <c r="O82" s="290"/>
      <c r="P82" s="290"/>
      <c r="Q82" s="290"/>
      <c r="R82" s="290"/>
      <c r="S82" s="290"/>
      <c r="T82" s="290"/>
      <c r="U82" s="263">
        <f t="shared" si="5"/>
        <v>0</v>
      </c>
      <c r="V82" s="290">
        <v>19000</v>
      </c>
      <c r="W82" s="273">
        <f t="shared" si="6"/>
        <v>19000</v>
      </c>
      <c r="X82" s="291" t="s">
        <v>1662</v>
      </c>
      <c r="Y82" s="292">
        <v>2020</v>
      </c>
      <c r="Z82" s="275" t="s">
        <v>70</v>
      </c>
      <c r="AA82" s="278"/>
      <c r="AB82" s="278"/>
    </row>
    <row r="83" spans="1:28" s="293" customFormat="1" ht="69.95" customHeight="1">
      <c r="A83" s="287" t="s">
        <v>1663</v>
      </c>
      <c r="B83" s="315" t="s">
        <v>1664</v>
      </c>
      <c r="C83" s="275" t="s">
        <v>1465</v>
      </c>
      <c r="D83" s="275" t="s">
        <v>0</v>
      </c>
      <c r="E83" s="294" t="s">
        <v>1573</v>
      </c>
      <c r="F83" s="289"/>
      <c r="G83" s="290"/>
      <c r="H83" s="290"/>
      <c r="I83" s="290"/>
      <c r="J83" s="290"/>
      <c r="K83" s="290"/>
      <c r="L83" s="290"/>
      <c r="M83" s="263">
        <f t="shared" si="4"/>
        <v>0</v>
      </c>
      <c r="N83" s="289"/>
      <c r="O83" s="290"/>
      <c r="P83" s="290"/>
      <c r="Q83" s="290"/>
      <c r="R83" s="290"/>
      <c r="S83" s="290"/>
      <c r="T83" s="290"/>
      <c r="U83" s="263">
        <f t="shared" si="5"/>
        <v>0</v>
      </c>
      <c r="V83" s="290">
        <v>23000</v>
      </c>
      <c r="W83" s="273">
        <f t="shared" si="6"/>
        <v>23000</v>
      </c>
      <c r="X83" s="291" t="s">
        <v>1665</v>
      </c>
      <c r="Y83" s="292">
        <v>2020</v>
      </c>
      <c r="Z83" s="275" t="s">
        <v>70</v>
      </c>
      <c r="AA83" s="278"/>
      <c r="AB83" s="278"/>
    </row>
    <row r="84" spans="1:28" s="293" customFormat="1" ht="69.95" customHeight="1">
      <c r="A84" s="287" t="s">
        <v>1666</v>
      </c>
      <c r="B84" s="315" t="s">
        <v>1667</v>
      </c>
      <c r="C84" s="275" t="s">
        <v>1465</v>
      </c>
      <c r="D84" s="275" t="s">
        <v>0</v>
      </c>
      <c r="E84" s="294" t="s">
        <v>1573</v>
      </c>
      <c r="F84" s="289"/>
      <c r="G84" s="290"/>
      <c r="H84" s="290"/>
      <c r="I84" s="290"/>
      <c r="J84" s="290"/>
      <c r="K84" s="290"/>
      <c r="L84" s="290"/>
      <c r="M84" s="263">
        <f t="shared" si="4"/>
        <v>0</v>
      </c>
      <c r="N84" s="289"/>
      <c r="O84" s="290"/>
      <c r="P84" s="290"/>
      <c r="Q84" s="290"/>
      <c r="R84" s="290"/>
      <c r="S84" s="290"/>
      <c r="T84" s="290"/>
      <c r="U84" s="263">
        <f t="shared" si="5"/>
        <v>0</v>
      </c>
      <c r="V84" s="290">
        <v>15000</v>
      </c>
      <c r="W84" s="273">
        <f t="shared" si="6"/>
        <v>15000</v>
      </c>
      <c r="X84" s="291" t="s">
        <v>1668</v>
      </c>
      <c r="Y84" s="292">
        <v>2020</v>
      </c>
      <c r="Z84" s="275" t="s">
        <v>70</v>
      </c>
      <c r="AA84" s="278"/>
      <c r="AB84" s="278"/>
    </row>
    <row r="85" spans="1:28" s="293" customFormat="1" ht="69.95" customHeight="1">
      <c r="A85" s="287" t="s">
        <v>1669</v>
      </c>
      <c r="B85" s="315" t="s">
        <v>1670</v>
      </c>
      <c r="C85" s="275" t="s">
        <v>1465</v>
      </c>
      <c r="D85" s="275" t="s">
        <v>0</v>
      </c>
      <c r="E85" s="296" t="s">
        <v>1617</v>
      </c>
      <c r="F85" s="289"/>
      <c r="G85" s="290"/>
      <c r="H85" s="290"/>
      <c r="I85" s="290"/>
      <c r="J85" s="290"/>
      <c r="K85" s="290"/>
      <c r="L85" s="290"/>
      <c r="M85" s="263">
        <f t="shared" si="4"/>
        <v>0</v>
      </c>
      <c r="N85" s="289"/>
      <c r="O85" s="290"/>
      <c r="P85" s="290"/>
      <c r="Q85" s="290"/>
      <c r="R85" s="290"/>
      <c r="S85" s="290"/>
      <c r="T85" s="290"/>
      <c r="U85" s="263">
        <f t="shared" si="5"/>
        <v>0</v>
      </c>
      <c r="V85" s="290">
        <v>18000</v>
      </c>
      <c r="W85" s="273">
        <f t="shared" si="6"/>
        <v>18000</v>
      </c>
      <c r="X85" s="291" t="s">
        <v>1671</v>
      </c>
      <c r="Y85" s="292">
        <v>2020</v>
      </c>
      <c r="Z85" s="275" t="s">
        <v>70</v>
      </c>
      <c r="AA85" s="278"/>
      <c r="AB85" s="278"/>
    </row>
    <row r="86" spans="1:28" s="293" customFormat="1" ht="69.95" customHeight="1">
      <c r="A86" s="287" t="s">
        <v>1672</v>
      </c>
      <c r="B86" s="315" t="s">
        <v>1673</v>
      </c>
      <c r="C86" s="275" t="s">
        <v>1465</v>
      </c>
      <c r="D86" s="275" t="s">
        <v>38</v>
      </c>
      <c r="E86" s="294" t="s">
        <v>1674</v>
      </c>
      <c r="F86" s="289">
        <v>5989.5</v>
      </c>
      <c r="G86" s="290"/>
      <c r="H86" s="290"/>
      <c r="I86" s="290"/>
      <c r="J86" s="290"/>
      <c r="K86" s="290"/>
      <c r="L86" s="290"/>
      <c r="M86" s="263">
        <f t="shared" si="4"/>
        <v>5989.5</v>
      </c>
      <c r="N86" s="396">
        <v>100000</v>
      </c>
      <c r="O86" s="290"/>
      <c r="P86" s="290"/>
      <c r="Q86" s="290"/>
      <c r="R86" s="290"/>
      <c r="S86" s="290"/>
      <c r="T86" s="290"/>
      <c r="U86" s="263">
        <f t="shared" si="5"/>
        <v>100000</v>
      </c>
      <c r="V86" s="290">
        <v>100000</v>
      </c>
      <c r="W86" s="273">
        <f t="shared" si="6"/>
        <v>205989.5</v>
      </c>
      <c r="X86" s="315" t="s">
        <v>1675</v>
      </c>
      <c r="Y86" s="292" t="s">
        <v>74</v>
      </c>
      <c r="Z86" s="275" t="s">
        <v>350</v>
      </c>
      <c r="AA86" s="472" t="s">
        <v>1860</v>
      </c>
      <c r="AB86" s="472" t="s">
        <v>2096</v>
      </c>
    </row>
    <row r="87" spans="1:28" s="269" customFormat="1" ht="51" customHeight="1">
      <c r="A87" s="287" t="s">
        <v>1676</v>
      </c>
      <c r="B87" s="274" t="s">
        <v>1677</v>
      </c>
      <c r="C87" s="275" t="s">
        <v>1465</v>
      </c>
      <c r="D87" s="271" t="s">
        <v>38</v>
      </c>
      <c r="E87" s="288" t="s">
        <v>1492</v>
      </c>
      <c r="F87" s="265"/>
      <c r="G87" s="273"/>
      <c r="H87" s="273"/>
      <c r="I87" s="273"/>
      <c r="J87" s="273"/>
      <c r="K87" s="273"/>
      <c r="L87" s="273"/>
      <c r="M87" s="263">
        <f t="shared" si="4"/>
        <v>0</v>
      </c>
      <c r="N87" s="396"/>
      <c r="O87" s="273"/>
      <c r="P87" s="273"/>
      <c r="Q87" s="273"/>
      <c r="R87" s="273"/>
      <c r="S87" s="273"/>
      <c r="T87" s="273"/>
      <c r="U87" s="263">
        <f t="shared" si="5"/>
        <v>0</v>
      </c>
      <c r="V87" s="290">
        <v>10000</v>
      </c>
      <c r="W87" s="273">
        <f t="shared" si="6"/>
        <v>10000</v>
      </c>
      <c r="X87" s="414" t="s">
        <v>1678</v>
      </c>
      <c r="Y87" s="314" t="s">
        <v>226</v>
      </c>
      <c r="Z87" s="275" t="s">
        <v>350</v>
      </c>
      <c r="AA87" s="268"/>
      <c r="AB87" s="268"/>
    </row>
    <row r="88" spans="1:28" s="269" customFormat="1" ht="51" customHeight="1">
      <c r="A88" s="287" t="s">
        <v>1679</v>
      </c>
      <c r="B88" s="346" t="s">
        <v>1680</v>
      </c>
      <c r="C88" s="271" t="s">
        <v>1465</v>
      </c>
      <c r="D88" s="271" t="s">
        <v>38</v>
      </c>
      <c r="E88" s="294" t="s">
        <v>1573</v>
      </c>
      <c r="F88" s="265"/>
      <c r="G88" s="265"/>
      <c r="H88" s="265"/>
      <c r="I88" s="273"/>
      <c r="J88" s="265"/>
      <c r="K88" s="265"/>
      <c r="L88" s="273"/>
      <c r="M88" s="263">
        <f t="shared" si="4"/>
        <v>0</v>
      </c>
      <c r="N88" s="396">
        <v>11000</v>
      </c>
      <c r="O88" s="265"/>
      <c r="P88" s="265"/>
      <c r="Q88" s="273"/>
      <c r="R88" s="265"/>
      <c r="S88" s="265"/>
      <c r="T88" s="273"/>
      <c r="U88" s="263">
        <f t="shared" si="5"/>
        <v>11000</v>
      </c>
      <c r="V88" s="289"/>
      <c r="W88" s="273">
        <f t="shared" si="6"/>
        <v>11000</v>
      </c>
      <c r="X88" s="316" t="s">
        <v>1681</v>
      </c>
      <c r="Y88" s="314" t="s">
        <v>163</v>
      </c>
      <c r="Z88" s="317" t="s">
        <v>46</v>
      </c>
      <c r="AA88" s="475" t="s">
        <v>175</v>
      </c>
      <c r="AB88" s="475" t="s">
        <v>2097</v>
      </c>
    </row>
    <row r="89" spans="1:28" s="269" customFormat="1" ht="51" customHeight="1">
      <c r="A89" s="287" t="s">
        <v>1682</v>
      </c>
      <c r="B89" s="346" t="s">
        <v>1683</v>
      </c>
      <c r="C89" s="271" t="s">
        <v>1470</v>
      </c>
      <c r="D89" s="271" t="s">
        <v>0</v>
      </c>
      <c r="E89" s="288" t="s">
        <v>1466</v>
      </c>
      <c r="F89" s="265"/>
      <c r="G89" s="265"/>
      <c r="H89" s="265"/>
      <c r="I89" s="273"/>
      <c r="J89" s="265"/>
      <c r="K89" s="265"/>
      <c r="L89" s="273"/>
      <c r="M89" s="263">
        <f t="shared" si="4"/>
        <v>0</v>
      </c>
      <c r="N89" s="396"/>
      <c r="O89" s="265"/>
      <c r="P89" s="265"/>
      <c r="Q89" s="273"/>
      <c r="R89" s="265"/>
      <c r="S89" s="265"/>
      <c r="T89" s="273"/>
      <c r="U89" s="263">
        <f t="shared" si="5"/>
        <v>0</v>
      </c>
      <c r="V89" s="289">
        <v>4500</v>
      </c>
      <c r="W89" s="273">
        <f t="shared" si="6"/>
        <v>4500</v>
      </c>
      <c r="X89" s="316" t="s">
        <v>1684</v>
      </c>
      <c r="Y89" s="314" t="s">
        <v>226</v>
      </c>
      <c r="Z89" s="317" t="s">
        <v>46</v>
      </c>
      <c r="AA89" s="268"/>
      <c r="AB89" s="268"/>
    </row>
    <row r="90" spans="1:28" s="269" customFormat="1" ht="51" customHeight="1">
      <c r="A90" s="287" t="s">
        <v>1685</v>
      </c>
      <c r="B90" s="346" t="s">
        <v>1686</v>
      </c>
      <c r="C90" s="271" t="s">
        <v>1475</v>
      </c>
      <c r="D90" s="271" t="s">
        <v>38</v>
      </c>
      <c r="E90" s="288" t="s">
        <v>1687</v>
      </c>
      <c r="F90" s="265"/>
      <c r="G90" s="265"/>
      <c r="H90" s="265"/>
      <c r="I90" s="273"/>
      <c r="J90" s="265"/>
      <c r="K90" s="265"/>
      <c r="L90" s="273"/>
      <c r="M90" s="263">
        <f t="shared" si="4"/>
        <v>0</v>
      </c>
      <c r="N90" s="396">
        <v>12000</v>
      </c>
      <c r="O90" s="265"/>
      <c r="P90" s="265"/>
      <c r="Q90" s="273"/>
      <c r="R90" s="265"/>
      <c r="S90" s="265"/>
      <c r="T90" s="273"/>
      <c r="U90" s="263">
        <f t="shared" si="5"/>
        <v>12000</v>
      </c>
      <c r="V90" s="289"/>
      <c r="W90" s="273">
        <f t="shared" si="6"/>
        <v>12000</v>
      </c>
      <c r="X90" s="316" t="s">
        <v>1688</v>
      </c>
      <c r="Y90" s="314" t="s">
        <v>163</v>
      </c>
      <c r="Z90" s="317" t="s">
        <v>1689</v>
      </c>
      <c r="AA90" s="475" t="s">
        <v>175</v>
      </c>
      <c r="AB90" s="475" t="s">
        <v>2098</v>
      </c>
    </row>
    <row r="91" spans="1:28" s="269" customFormat="1" ht="51" customHeight="1">
      <c r="A91" s="287" t="s">
        <v>1690</v>
      </c>
      <c r="B91" s="346" t="s">
        <v>1691</v>
      </c>
      <c r="C91" s="271" t="s">
        <v>1475</v>
      </c>
      <c r="D91" s="271" t="s">
        <v>38</v>
      </c>
      <c r="E91" s="288" t="s">
        <v>1687</v>
      </c>
      <c r="F91" s="265"/>
      <c r="G91" s="265"/>
      <c r="H91" s="265"/>
      <c r="I91" s="273"/>
      <c r="J91" s="265"/>
      <c r="K91" s="265"/>
      <c r="L91" s="273"/>
      <c r="M91" s="263">
        <f t="shared" si="4"/>
        <v>0</v>
      </c>
      <c r="N91" s="396">
        <v>100000</v>
      </c>
      <c r="O91" s="265"/>
      <c r="P91" s="265"/>
      <c r="Q91" s="273"/>
      <c r="R91" s="265"/>
      <c r="S91" s="265"/>
      <c r="T91" s="273"/>
      <c r="U91" s="263">
        <f t="shared" si="5"/>
        <v>100000</v>
      </c>
      <c r="V91" s="289"/>
      <c r="W91" s="273">
        <f t="shared" si="6"/>
        <v>100000</v>
      </c>
      <c r="X91" s="316" t="s">
        <v>1692</v>
      </c>
      <c r="Y91" s="314" t="s">
        <v>163</v>
      </c>
      <c r="Z91" s="317" t="s">
        <v>1689</v>
      </c>
      <c r="AA91" s="475" t="s">
        <v>1860</v>
      </c>
      <c r="AB91" s="475" t="s">
        <v>2099</v>
      </c>
    </row>
    <row r="92" spans="1:28" s="269" customFormat="1" ht="51" customHeight="1">
      <c r="A92" s="287" t="s">
        <v>1693</v>
      </c>
      <c r="B92" s="346" t="s">
        <v>1694</v>
      </c>
      <c r="C92" s="271" t="s">
        <v>1475</v>
      </c>
      <c r="D92" s="271" t="s">
        <v>38</v>
      </c>
      <c r="E92" s="288" t="s">
        <v>1687</v>
      </c>
      <c r="F92" s="265"/>
      <c r="G92" s="265"/>
      <c r="H92" s="265"/>
      <c r="I92" s="273"/>
      <c r="J92" s="265"/>
      <c r="K92" s="265"/>
      <c r="L92" s="273"/>
      <c r="M92" s="263">
        <f t="shared" si="4"/>
        <v>0</v>
      </c>
      <c r="N92" s="396">
        <v>50000</v>
      </c>
      <c r="O92" s="265"/>
      <c r="P92" s="265"/>
      <c r="Q92" s="273"/>
      <c r="R92" s="265"/>
      <c r="S92" s="265"/>
      <c r="T92" s="273"/>
      <c r="U92" s="263">
        <f t="shared" si="5"/>
        <v>50000</v>
      </c>
      <c r="V92" s="289"/>
      <c r="W92" s="273">
        <f t="shared" si="6"/>
        <v>50000</v>
      </c>
      <c r="X92" s="316" t="s">
        <v>1695</v>
      </c>
      <c r="Y92" s="314" t="s">
        <v>163</v>
      </c>
      <c r="Z92" s="317" t="s">
        <v>1689</v>
      </c>
      <c r="AA92" s="475" t="s">
        <v>1870</v>
      </c>
      <c r="AB92" s="475" t="s">
        <v>2100</v>
      </c>
    </row>
    <row r="93" spans="1:28" s="269" customFormat="1" ht="51" customHeight="1">
      <c r="A93" s="287" t="s">
        <v>1696</v>
      </c>
      <c r="B93" s="315" t="s">
        <v>1697</v>
      </c>
      <c r="C93" s="271" t="s">
        <v>1497</v>
      </c>
      <c r="D93" s="271" t="s">
        <v>38</v>
      </c>
      <c r="E93" s="415" t="s">
        <v>1603</v>
      </c>
      <c r="F93" s="265"/>
      <c r="G93" s="265"/>
      <c r="H93" s="265"/>
      <c r="I93" s="273"/>
      <c r="J93" s="265"/>
      <c r="K93" s="265"/>
      <c r="L93" s="273"/>
      <c r="M93" s="263">
        <f t="shared" si="4"/>
        <v>0</v>
      </c>
      <c r="N93" s="396">
        <v>3000</v>
      </c>
      <c r="O93" s="265"/>
      <c r="P93" s="265"/>
      <c r="Q93" s="273"/>
      <c r="R93" s="265"/>
      <c r="S93" s="265"/>
      <c r="T93" s="273"/>
      <c r="U93" s="263">
        <f t="shared" si="5"/>
        <v>3000</v>
      </c>
      <c r="V93" s="289"/>
      <c r="W93" s="273">
        <f t="shared" si="6"/>
        <v>3000</v>
      </c>
      <c r="X93" s="295" t="s">
        <v>1698</v>
      </c>
      <c r="Y93" s="314" t="s">
        <v>163</v>
      </c>
      <c r="Z93" s="317" t="s">
        <v>507</v>
      </c>
      <c r="AA93" s="268"/>
      <c r="AB93" s="268"/>
    </row>
    <row r="94" spans="1:28" s="269" customFormat="1" ht="51" customHeight="1">
      <c r="A94" s="287" t="s">
        <v>1699</v>
      </c>
      <c r="B94" s="315" t="s">
        <v>1700</v>
      </c>
      <c r="C94" s="271" t="s">
        <v>1513</v>
      </c>
      <c r="D94" s="271" t="s">
        <v>38</v>
      </c>
      <c r="E94" s="415" t="s">
        <v>1603</v>
      </c>
      <c r="F94" s="265"/>
      <c r="G94" s="265"/>
      <c r="H94" s="265"/>
      <c r="I94" s="273"/>
      <c r="J94" s="265"/>
      <c r="K94" s="265"/>
      <c r="L94" s="273"/>
      <c r="M94" s="263">
        <f t="shared" si="4"/>
        <v>0</v>
      </c>
      <c r="N94" s="396"/>
      <c r="O94" s="265"/>
      <c r="P94" s="265"/>
      <c r="Q94" s="273"/>
      <c r="R94" s="265"/>
      <c r="S94" s="265"/>
      <c r="T94" s="273"/>
      <c r="U94" s="263">
        <f t="shared" si="5"/>
        <v>0</v>
      </c>
      <c r="V94" s="289">
        <v>1000</v>
      </c>
      <c r="W94" s="273">
        <f t="shared" si="6"/>
        <v>1000</v>
      </c>
      <c r="X94" s="295" t="s">
        <v>1701</v>
      </c>
      <c r="Y94" s="314" t="s">
        <v>226</v>
      </c>
      <c r="Z94" s="317" t="s">
        <v>507</v>
      </c>
      <c r="AA94" s="268"/>
      <c r="AB94" s="268"/>
    </row>
    <row r="95" spans="1:28" s="269" customFormat="1" ht="51" customHeight="1">
      <c r="A95" s="287" t="s">
        <v>1702</v>
      </c>
      <c r="B95" s="315" t="s">
        <v>1703</v>
      </c>
      <c r="C95" s="271" t="s">
        <v>1513</v>
      </c>
      <c r="D95" s="271" t="s">
        <v>38</v>
      </c>
      <c r="E95" s="415" t="s">
        <v>1603</v>
      </c>
      <c r="F95" s="265"/>
      <c r="G95" s="265"/>
      <c r="H95" s="265"/>
      <c r="I95" s="273"/>
      <c r="J95" s="265"/>
      <c r="K95" s="265"/>
      <c r="L95" s="273"/>
      <c r="M95" s="263">
        <f t="shared" si="4"/>
        <v>0</v>
      </c>
      <c r="N95" s="396"/>
      <c r="O95" s="265"/>
      <c r="P95" s="265"/>
      <c r="Q95" s="273"/>
      <c r="R95" s="265"/>
      <c r="S95" s="265"/>
      <c r="T95" s="273"/>
      <c r="U95" s="263">
        <f t="shared" si="5"/>
        <v>0</v>
      </c>
      <c r="V95" s="289">
        <v>2000</v>
      </c>
      <c r="W95" s="273">
        <f t="shared" si="6"/>
        <v>2000</v>
      </c>
      <c r="X95" s="295" t="s">
        <v>1704</v>
      </c>
      <c r="Y95" s="314" t="s">
        <v>226</v>
      </c>
      <c r="Z95" s="317" t="s">
        <v>507</v>
      </c>
      <c r="AA95" s="268"/>
      <c r="AB95" s="268"/>
    </row>
    <row r="96" spans="1:28" s="269" customFormat="1" ht="51" customHeight="1">
      <c r="A96" s="287" t="s">
        <v>1705</v>
      </c>
      <c r="B96" s="315" t="s">
        <v>1706</v>
      </c>
      <c r="C96" s="271" t="s">
        <v>1513</v>
      </c>
      <c r="D96" s="271" t="s">
        <v>38</v>
      </c>
      <c r="E96" s="415" t="s">
        <v>1603</v>
      </c>
      <c r="F96" s="265"/>
      <c r="G96" s="265"/>
      <c r="H96" s="265"/>
      <c r="I96" s="273"/>
      <c r="J96" s="265"/>
      <c r="K96" s="265"/>
      <c r="L96" s="273"/>
      <c r="M96" s="263">
        <f t="shared" si="4"/>
        <v>0</v>
      </c>
      <c r="N96" s="396"/>
      <c r="O96" s="265"/>
      <c r="P96" s="265"/>
      <c r="Q96" s="273"/>
      <c r="R96" s="265"/>
      <c r="S96" s="265"/>
      <c r="T96" s="273"/>
      <c r="U96" s="263">
        <f t="shared" si="5"/>
        <v>0</v>
      </c>
      <c r="V96" s="289">
        <v>13000</v>
      </c>
      <c r="W96" s="273">
        <f t="shared" si="6"/>
        <v>13000</v>
      </c>
      <c r="X96" s="295" t="s">
        <v>1707</v>
      </c>
      <c r="Y96" s="314" t="s">
        <v>226</v>
      </c>
      <c r="Z96" s="317" t="s">
        <v>507</v>
      </c>
      <c r="AA96" s="268"/>
      <c r="AB96" s="268"/>
    </row>
    <row r="97" spans="1:55" s="269" customFormat="1" ht="51" customHeight="1">
      <c r="A97" s="287" t="s">
        <v>1708</v>
      </c>
      <c r="B97" s="315" t="s">
        <v>1709</v>
      </c>
      <c r="C97" s="271" t="s">
        <v>1497</v>
      </c>
      <c r="D97" s="271" t="s">
        <v>38</v>
      </c>
      <c r="E97" s="296" t="s">
        <v>1617</v>
      </c>
      <c r="F97" s="265"/>
      <c r="G97" s="265"/>
      <c r="H97" s="265"/>
      <c r="I97" s="273"/>
      <c r="J97" s="265"/>
      <c r="K97" s="265"/>
      <c r="L97" s="273"/>
      <c r="M97" s="263">
        <f t="shared" si="4"/>
        <v>0</v>
      </c>
      <c r="N97" s="396">
        <v>60000</v>
      </c>
      <c r="O97" s="265"/>
      <c r="P97" s="265"/>
      <c r="Q97" s="273"/>
      <c r="R97" s="265"/>
      <c r="S97" s="265"/>
      <c r="T97" s="273"/>
      <c r="U97" s="263">
        <f t="shared" si="5"/>
        <v>60000</v>
      </c>
      <c r="V97" s="289"/>
      <c r="W97" s="273">
        <f t="shared" si="6"/>
        <v>60000</v>
      </c>
      <c r="X97" s="295" t="s">
        <v>1710</v>
      </c>
      <c r="Y97" s="314" t="s">
        <v>57</v>
      </c>
      <c r="Z97" s="317" t="s">
        <v>346</v>
      </c>
      <c r="AA97" s="268"/>
      <c r="AB97" s="268"/>
    </row>
    <row r="98" spans="1:55" s="269" customFormat="1" ht="104.45" customHeight="1">
      <c r="A98" s="287" t="s">
        <v>1711</v>
      </c>
      <c r="B98" s="274" t="s">
        <v>1712</v>
      </c>
      <c r="C98" s="271" t="s">
        <v>1491</v>
      </c>
      <c r="D98" s="271" t="s">
        <v>38</v>
      </c>
      <c r="E98" s="296" t="s">
        <v>1617</v>
      </c>
      <c r="F98" s="265"/>
      <c r="G98" s="265"/>
      <c r="H98" s="265"/>
      <c r="I98" s="273"/>
      <c r="J98" s="265"/>
      <c r="K98" s="265"/>
      <c r="L98" s="273"/>
      <c r="M98" s="263">
        <f t="shared" si="4"/>
        <v>0</v>
      </c>
      <c r="N98" s="396">
        <v>260000</v>
      </c>
      <c r="O98" s="265"/>
      <c r="P98" s="265"/>
      <c r="Q98" s="273"/>
      <c r="R98" s="265"/>
      <c r="S98" s="265"/>
      <c r="T98" s="273"/>
      <c r="U98" s="263">
        <f t="shared" si="5"/>
        <v>260000</v>
      </c>
      <c r="V98" s="289">
        <v>260000</v>
      </c>
      <c r="W98" s="273">
        <f t="shared" si="6"/>
        <v>520000</v>
      </c>
      <c r="X98" s="295" t="s">
        <v>1713</v>
      </c>
      <c r="Y98" s="314" t="s">
        <v>57</v>
      </c>
      <c r="Z98" s="317" t="s">
        <v>346</v>
      </c>
      <c r="AA98" s="268"/>
      <c r="AB98" s="255" t="s">
        <v>2119</v>
      </c>
    </row>
    <row r="99" spans="1:55" s="269" customFormat="1" ht="51" customHeight="1">
      <c r="A99" s="287" t="s">
        <v>1714</v>
      </c>
      <c r="B99" s="315" t="s">
        <v>1715</v>
      </c>
      <c r="C99" s="271" t="s">
        <v>1541</v>
      </c>
      <c r="D99" s="271" t="s">
        <v>28</v>
      </c>
      <c r="E99" s="416" t="s">
        <v>1716</v>
      </c>
      <c r="F99" s="417">
        <v>895.4</v>
      </c>
      <c r="G99" s="265"/>
      <c r="H99" s="265">
        <v>0</v>
      </c>
      <c r="I99" s="273" t="s">
        <v>117</v>
      </c>
      <c r="J99" s="265"/>
      <c r="K99" s="265"/>
      <c r="L99" s="273"/>
      <c r="M99" s="263">
        <f t="shared" si="4"/>
        <v>895.4</v>
      </c>
      <c r="N99" s="280">
        <v>29565</v>
      </c>
      <c r="O99" s="265"/>
      <c r="P99" s="280">
        <v>25946</v>
      </c>
      <c r="Q99" s="273" t="s">
        <v>117</v>
      </c>
      <c r="R99" s="265"/>
      <c r="S99" s="265"/>
      <c r="T99" s="273"/>
      <c r="U99" s="263">
        <f t="shared" si="5"/>
        <v>55511</v>
      </c>
      <c r="V99" s="289"/>
      <c r="W99" s="273">
        <f t="shared" si="6"/>
        <v>56406.400000000001</v>
      </c>
      <c r="X99" s="295" t="s">
        <v>1717</v>
      </c>
      <c r="Y99" s="314" t="s">
        <v>195</v>
      </c>
      <c r="Z99" s="317" t="s">
        <v>33</v>
      </c>
      <c r="AA99" s="475" t="s">
        <v>1860</v>
      </c>
      <c r="AB99" s="475" t="s">
        <v>2101</v>
      </c>
    </row>
    <row r="100" spans="1:55" s="269" customFormat="1" ht="51" customHeight="1">
      <c r="A100" s="287" t="s">
        <v>1718</v>
      </c>
      <c r="B100" s="315" t="s">
        <v>1719</v>
      </c>
      <c r="C100" s="271" t="s">
        <v>1491</v>
      </c>
      <c r="D100" s="271" t="s">
        <v>28</v>
      </c>
      <c r="E100" s="416" t="s">
        <v>1720</v>
      </c>
      <c r="F100" s="265">
        <v>399900.57</v>
      </c>
      <c r="G100" s="265"/>
      <c r="H100" s="265"/>
      <c r="I100" s="273"/>
      <c r="J100" s="265"/>
      <c r="K100" s="265"/>
      <c r="L100" s="273"/>
      <c r="M100" s="263">
        <f t="shared" si="4"/>
        <v>399900.57</v>
      </c>
      <c r="N100" s="388">
        <v>163428</v>
      </c>
      <c r="O100" s="265"/>
      <c r="P100" s="265"/>
      <c r="Q100" s="273"/>
      <c r="R100" s="265"/>
      <c r="S100" s="265"/>
      <c r="T100" s="273"/>
      <c r="U100" s="263">
        <f t="shared" si="5"/>
        <v>163428</v>
      </c>
      <c r="V100" s="289"/>
      <c r="W100" s="273">
        <f t="shared" si="6"/>
        <v>563328.57000000007</v>
      </c>
      <c r="X100" s="316" t="s">
        <v>1721</v>
      </c>
      <c r="Y100" s="314" t="s">
        <v>195</v>
      </c>
      <c r="Z100" s="317" t="s">
        <v>124</v>
      </c>
      <c r="AA100" s="268" t="s">
        <v>1870</v>
      </c>
      <c r="AB100" s="268" t="s">
        <v>2078</v>
      </c>
    </row>
    <row r="101" spans="1:55" s="269" customFormat="1" ht="82.7" customHeight="1">
      <c r="A101" s="287" t="s">
        <v>1722</v>
      </c>
      <c r="B101" s="315" t="s">
        <v>1723</v>
      </c>
      <c r="C101" s="271" t="s">
        <v>1475</v>
      </c>
      <c r="D101" s="271" t="s">
        <v>28</v>
      </c>
      <c r="E101" s="416" t="s">
        <v>1724</v>
      </c>
      <c r="F101" s="265">
        <v>761092.5199999999</v>
      </c>
      <c r="G101" s="265"/>
      <c r="H101" s="265"/>
      <c r="I101" s="273"/>
      <c r="J101" s="265"/>
      <c r="K101" s="265"/>
      <c r="L101" s="273"/>
      <c r="M101" s="263">
        <f t="shared" si="4"/>
        <v>761092.5199999999</v>
      </c>
      <c r="N101" s="265"/>
      <c r="O101" s="265"/>
      <c r="P101" s="265"/>
      <c r="Q101" s="273"/>
      <c r="R101" s="265"/>
      <c r="S101" s="265"/>
      <c r="T101" s="273"/>
      <c r="U101" s="263">
        <f t="shared" si="5"/>
        <v>0</v>
      </c>
      <c r="V101" s="289"/>
      <c r="W101" s="273">
        <f t="shared" si="6"/>
        <v>761092.5199999999</v>
      </c>
      <c r="X101" s="316" t="s">
        <v>1725</v>
      </c>
      <c r="Y101" s="314" t="s">
        <v>195</v>
      </c>
      <c r="Z101" s="317" t="s">
        <v>124</v>
      </c>
      <c r="AA101" s="268" t="s">
        <v>1870</v>
      </c>
      <c r="AB101" s="268" t="s">
        <v>2079</v>
      </c>
    </row>
    <row r="102" spans="1:55" s="269" customFormat="1" ht="84.95" customHeight="1">
      <c r="A102" s="287" t="s">
        <v>1726</v>
      </c>
      <c r="B102" s="315" t="s">
        <v>1727</v>
      </c>
      <c r="C102" s="271" t="s">
        <v>1475</v>
      </c>
      <c r="D102" s="271" t="s">
        <v>28</v>
      </c>
      <c r="E102" s="416" t="s">
        <v>1724</v>
      </c>
      <c r="F102" s="265"/>
      <c r="G102" s="265"/>
      <c r="H102" s="265"/>
      <c r="I102" s="273"/>
      <c r="J102" s="265"/>
      <c r="K102" s="265"/>
      <c r="L102" s="273"/>
      <c r="M102" s="263">
        <f t="shared" si="4"/>
        <v>0</v>
      </c>
      <c r="N102" s="265">
        <v>564275.02</v>
      </c>
      <c r="O102" s="265"/>
      <c r="P102" s="265"/>
      <c r="Q102" s="273"/>
      <c r="R102" s="265"/>
      <c r="S102" s="265"/>
      <c r="T102" s="273"/>
      <c r="U102" s="263">
        <f t="shared" si="5"/>
        <v>564275.02</v>
      </c>
      <c r="V102" s="289"/>
      <c r="W102" s="273">
        <f t="shared" si="6"/>
        <v>564275.02</v>
      </c>
      <c r="X102" s="316" t="s">
        <v>1728</v>
      </c>
      <c r="Y102" s="314" t="s">
        <v>163</v>
      </c>
      <c r="Z102" s="317" t="s">
        <v>124</v>
      </c>
      <c r="AA102" s="268" t="s">
        <v>1870</v>
      </c>
      <c r="AB102" s="268" t="s">
        <v>2079</v>
      </c>
    </row>
    <row r="103" spans="1:55" s="269" customFormat="1" ht="51" customHeight="1">
      <c r="A103" s="287" t="s">
        <v>1729</v>
      </c>
      <c r="B103" s="315" t="s">
        <v>1730</v>
      </c>
      <c r="C103" s="271" t="s">
        <v>1465</v>
      </c>
      <c r="D103" s="271" t="s">
        <v>28</v>
      </c>
      <c r="E103" s="288" t="s">
        <v>1466</v>
      </c>
      <c r="F103" s="265">
        <v>1500</v>
      </c>
      <c r="G103" s="265"/>
      <c r="H103" s="265"/>
      <c r="I103" s="273"/>
      <c r="J103" s="265"/>
      <c r="K103" s="265"/>
      <c r="L103" s="273"/>
      <c r="M103" s="263">
        <f t="shared" si="4"/>
        <v>1500</v>
      </c>
      <c r="N103" s="265"/>
      <c r="O103" s="265"/>
      <c r="P103" s="265"/>
      <c r="Q103" s="273"/>
      <c r="R103" s="265"/>
      <c r="S103" s="265"/>
      <c r="T103" s="273"/>
      <c r="U103" s="263">
        <f t="shared" si="5"/>
        <v>0</v>
      </c>
      <c r="V103" s="289"/>
      <c r="W103" s="273">
        <f t="shared" si="6"/>
        <v>1500</v>
      </c>
      <c r="X103" s="316" t="s">
        <v>1731</v>
      </c>
      <c r="Y103" s="314" t="s">
        <v>195</v>
      </c>
      <c r="Z103" s="317" t="s">
        <v>1467</v>
      </c>
      <c r="AA103" s="268" t="s">
        <v>1870</v>
      </c>
      <c r="AB103" s="474" t="s">
        <v>2068</v>
      </c>
    </row>
    <row r="104" spans="1:55" s="269" customFormat="1" ht="51" customHeight="1">
      <c r="A104" s="287" t="s">
        <v>1732</v>
      </c>
      <c r="B104" s="315" t="s">
        <v>1733</v>
      </c>
      <c r="C104" s="271" t="s">
        <v>1470</v>
      </c>
      <c r="D104" s="271" t="s">
        <v>28</v>
      </c>
      <c r="E104" s="296" t="s">
        <v>1542</v>
      </c>
      <c r="F104" s="265">
        <v>32390</v>
      </c>
      <c r="G104" s="265"/>
      <c r="H104" s="265"/>
      <c r="I104" s="273"/>
      <c r="J104" s="265"/>
      <c r="K104" s="265"/>
      <c r="L104" s="273"/>
      <c r="M104" s="263">
        <f t="shared" si="4"/>
        <v>32390</v>
      </c>
      <c r="N104" s="265"/>
      <c r="O104" s="265"/>
      <c r="P104" s="265"/>
      <c r="Q104" s="273"/>
      <c r="R104" s="265"/>
      <c r="S104" s="265"/>
      <c r="T104" s="273"/>
      <c r="U104" s="263">
        <f t="shared" si="5"/>
        <v>0</v>
      </c>
      <c r="V104" s="289"/>
      <c r="W104" s="273">
        <f t="shared" si="6"/>
        <v>32390</v>
      </c>
      <c r="X104" s="316" t="s">
        <v>1734</v>
      </c>
      <c r="Y104" s="314" t="s">
        <v>195</v>
      </c>
      <c r="Z104" s="317" t="s">
        <v>124</v>
      </c>
      <c r="AA104" s="476" t="s">
        <v>1860</v>
      </c>
      <c r="AB104" s="476" t="s">
        <v>2069</v>
      </c>
    </row>
    <row r="105" spans="1:55" s="52" customFormat="1" ht="51" customHeight="1">
      <c r="A105" s="118" t="s">
        <v>1849</v>
      </c>
      <c r="B105" s="123" t="s">
        <v>1850</v>
      </c>
      <c r="C105" s="94" t="s">
        <v>1465</v>
      </c>
      <c r="D105" s="94" t="s">
        <v>38</v>
      </c>
      <c r="E105" s="107" t="s">
        <v>1851</v>
      </c>
      <c r="F105" s="103"/>
      <c r="G105" s="103"/>
      <c r="H105" s="103"/>
      <c r="I105" s="98"/>
      <c r="J105" s="103"/>
      <c r="K105" s="103"/>
      <c r="L105" s="98"/>
      <c r="M105" s="263">
        <f t="shared" si="4"/>
        <v>0</v>
      </c>
      <c r="N105" s="103">
        <v>15000</v>
      </c>
      <c r="O105" s="103"/>
      <c r="P105" s="103"/>
      <c r="Q105" s="98"/>
      <c r="R105" s="103"/>
      <c r="S105" s="103"/>
      <c r="T105" s="98"/>
      <c r="U105" s="263">
        <f t="shared" si="5"/>
        <v>15000</v>
      </c>
      <c r="V105" s="116"/>
      <c r="W105" s="273">
        <f t="shared" si="6"/>
        <v>15000</v>
      </c>
      <c r="X105" s="122" t="s">
        <v>1852</v>
      </c>
      <c r="Y105" s="99" t="s">
        <v>57</v>
      </c>
      <c r="Z105" s="131" t="s">
        <v>33</v>
      </c>
      <c r="AA105" s="268" t="s">
        <v>1870</v>
      </c>
      <c r="AB105" s="268"/>
      <c r="AC105" s="269"/>
      <c r="AD105" s="269"/>
    </row>
    <row r="106" spans="1:55" s="150" customFormat="1" ht="15">
      <c r="A106" s="590" t="s">
        <v>1855</v>
      </c>
      <c r="B106" s="591"/>
      <c r="C106" s="591"/>
      <c r="D106" s="591"/>
      <c r="E106" s="591"/>
      <c r="F106" s="591"/>
      <c r="G106" s="591"/>
      <c r="H106" s="591"/>
      <c r="I106" s="591"/>
      <c r="J106" s="591"/>
      <c r="K106" s="591"/>
      <c r="L106" s="591"/>
      <c r="M106" s="591"/>
      <c r="N106" s="591"/>
      <c r="O106" s="591"/>
      <c r="P106" s="591"/>
      <c r="Q106" s="591"/>
      <c r="R106" s="591"/>
      <c r="S106" s="591"/>
      <c r="T106" s="591"/>
      <c r="U106" s="591"/>
      <c r="V106" s="591"/>
      <c r="W106" s="591"/>
      <c r="X106" s="591"/>
      <c r="Y106" s="591"/>
      <c r="Z106" s="591"/>
      <c r="AA106" s="591"/>
      <c r="AB106" s="592"/>
    </row>
    <row r="107" spans="1:55" s="17" customFormat="1" ht="48.95" customHeight="1">
      <c r="A107" s="83"/>
      <c r="B107" s="84" t="s">
        <v>1735</v>
      </c>
      <c r="C107" s="85"/>
      <c r="D107" s="85"/>
      <c r="E107" s="86"/>
      <c r="F107" s="87">
        <f>SUM(F108:F108)</f>
        <v>0</v>
      </c>
      <c r="G107" s="87">
        <f>SUM(G108:G108)</f>
        <v>0</v>
      </c>
      <c r="H107" s="87">
        <f>SUM(H108:H108)</f>
        <v>0</v>
      </c>
      <c r="I107" s="88"/>
      <c r="J107" s="87">
        <f>SUM(J108:J108)</f>
        <v>0</v>
      </c>
      <c r="K107" s="87">
        <f>SUM(K108:K108)</f>
        <v>0</v>
      </c>
      <c r="L107" s="88"/>
      <c r="M107" s="87">
        <f>SUM(M108:M108)</f>
        <v>0</v>
      </c>
      <c r="N107" s="87">
        <f>SUM(N108:N108)</f>
        <v>0</v>
      </c>
      <c r="O107" s="87">
        <f>SUM(O108:O108)</f>
        <v>0</v>
      </c>
      <c r="P107" s="87">
        <f>SUM(P108:P108)</f>
        <v>0</v>
      </c>
      <c r="Q107" s="88"/>
      <c r="R107" s="87">
        <f>SUM(R108:R108)</f>
        <v>0</v>
      </c>
      <c r="S107" s="87">
        <f>SUM(S108:S108)</f>
        <v>0</v>
      </c>
      <c r="T107" s="88"/>
      <c r="U107" s="87">
        <f>SUM(U108:U108)</f>
        <v>0</v>
      </c>
      <c r="V107" s="87">
        <f>SUM(V108:V108)</f>
        <v>0</v>
      </c>
      <c r="W107" s="87">
        <f>SUM(W108:W108)</f>
        <v>0</v>
      </c>
      <c r="X107" s="121"/>
      <c r="Y107" s="90"/>
      <c r="Z107" s="91"/>
      <c r="AA107" s="91"/>
      <c r="AB107" s="91"/>
      <c r="AC107" s="6"/>
      <c r="AH107" s="6"/>
      <c r="AI107" s="6"/>
      <c r="AJ107" s="6"/>
      <c r="AK107" s="6"/>
      <c r="AL107" s="6"/>
      <c r="AM107" s="6"/>
      <c r="AN107" s="6"/>
      <c r="AO107" s="6"/>
      <c r="AP107" s="6"/>
      <c r="AQ107" s="6"/>
      <c r="AR107" s="6"/>
      <c r="AS107" s="6"/>
      <c r="AT107" s="6"/>
      <c r="AU107" s="6"/>
      <c r="AV107" s="6"/>
      <c r="AW107" s="6"/>
      <c r="AX107" s="6"/>
      <c r="AY107" s="6"/>
      <c r="AZ107" s="6"/>
      <c r="BA107" s="6"/>
      <c r="BB107" s="6"/>
      <c r="BC107" s="6"/>
    </row>
    <row r="108" spans="1:55" ht="50.25" customHeight="1">
      <c r="A108" s="92" t="s">
        <v>1736</v>
      </c>
      <c r="B108" s="123"/>
      <c r="C108" s="94"/>
      <c r="D108" s="94"/>
      <c r="E108" s="107"/>
      <c r="F108" s="103"/>
      <c r="G108" s="98"/>
      <c r="H108" s="98"/>
      <c r="I108" s="98"/>
      <c r="J108" s="98"/>
      <c r="K108" s="98"/>
      <c r="L108" s="98"/>
      <c r="M108" s="97">
        <f t="shared" ref="M108" si="7">F108+H108+J108+K108</f>
        <v>0</v>
      </c>
      <c r="N108" s="103"/>
      <c r="O108" s="98"/>
      <c r="P108" s="98"/>
      <c r="Q108" s="98"/>
      <c r="R108" s="98"/>
      <c r="S108" s="98"/>
      <c r="T108" s="98"/>
      <c r="U108" s="97">
        <f t="shared" ref="U108" si="8">N108+P108+R108+S108</f>
        <v>0</v>
      </c>
      <c r="V108" s="98"/>
      <c r="W108" s="273">
        <f>V108+U108+M108</f>
        <v>0</v>
      </c>
      <c r="X108" s="122"/>
      <c r="Y108" s="100"/>
      <c r="Z108" s="95"/>
      <c r="AA108" s="95"/>
      <c r="AB108" s="101"/>
    </row>
    <row r="109" spans="1:55" s="17" customFormat="1" ht="32.1" customHeight="1">
      <c r="A109" s="83"/>
      <c r="B109" s="84" t="s">
        <v>1737</v>
      </c>
      <c r="C109" s="85"/>
      <c r="D109" s="86"/>
      <c r="E109" s="86"/>
      <c r="F109" s="87">
        <f>SUM(F110:F110)</f>
        <v>0</v>
      </c>
      <c r="G109" s="87">
        <f>SUM(G110:G110)</f>
        <v>0</v>
      </c>
      <c r="H109" s="87">
        <f>SUM(H110:H110)</f>
        <v>0</v>
      </c>
      <c r="I109" s="88"/>
      <c r="J109" s="87">
        <f>SUM(J110:J110)</f>
        <v>0</v>
      </c>
      <c r="K109" s="87">
        <f>SUM(K110:K110)</f>
        <v>0</v>
      </c>
      <c r="L109" s="88"/>
      <c r="M109" s="87">
        <f>SUM(M110:M110)</f>
        <v>0</v>
      </c>
      <c r="N109" s="87">
        <f>SUM(N110:N110)</f>
        <v>0</v>
      </c>
      <c r="O109" s="87">
        <f>SUM(O110:O110)</f>
        <v>0</v>
      </c>
      <c r="P109" s="87">
        <f>SUM(P110:P110)</f>
        <v>0</v>
      </c>
      <c r="Q109" s="88"/>
      <c r="R109" s="87">
        <f>SUM(R110:R110)</f>
        <v>0</v>
      </c>
      <c r="S109" s="87">
        <f>SUM(S110:S110)</f>
        <v>0</v>
      </c>
      <c r="T109" s="88"/>
      <c r="U109" s="87">
        <f>SUM(U110:U110)</f>
        <v>0</v>
      </c>
      <c r="V109" s="87">
        <f>SUM(V110:V110)</f>
        <v>0</v>
      </c>
      <c r="W109" s="87">
        <f>SUM(W110:W110)</f>
        <v>0</v>
      </c>
      <c r="X109" s="121"/>
      <c r="Y109" s="90"/>
      <c r="Z109" s="91"/>
      <c r="AA109" s="91"/>
      <c r="AB109" s="91"/>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row>
    <row r="110" spans="1:55" ht="50.25" customHeight="1">
      <c r="A110" s="92" t="s">
        <v>1738</v>
      </c>
      <c r="B110" s="123"/>
      <c r="C110" s="94"/>
      <c r="D110" s="107"/>
      <c r="E110" s="107"/>
      <c r="F110" s="103"/>
      <c r="G110" s="98"/>
      <c r="H110" s="98"/>
      <c r="I110" s="98"/>
      <c r="J110" s="98"/>
      <c r="K110" s="98"/>
      <c r="L110" s="98"/>
      <c r="M110" s="97">
        <f t="shared" ref="M110" si="9">F110+H110+J110+K110</f>
        <v>0</v>
      </c>
      <c r="N110" s="103"/>
      <c r="O110" s="98"/>
      <c r="P110" s="98"/>
      <c r="Q110" s="98"/>
      <c r="R110" s="98"/>
      <c r="S110" s="98"/>
      <c r="T110" s="98"/>
      <c r="U110" s="97">
        <f t="shared" ref="U110" si="10">N110+P110+R110+S110</f>
        <v>0</v>
      </c>
      <c r="V110" s="98"/>
      <c r="W110" s="273">
        <f>V110+U110+M110</f>
        <v>0</v>
      </c>
      <c r="X110" s="122"/>
      <c r="Y110" s="100"/>
      <c r="Z110" s="95"/>
      <c r="AA110" s="95"/>
      <c r="AB110" s="95"/>
    </row>
    <row r="112" spans="1:55" hidden="1">
      <c r="B112" s="62">
        <f>COUNTA(B110:B110,B108:B108,B17:B105,B15:B15)</f>
        <v>89</v>
      </c>
    </row>
    <row r="115" spans="30:33" hidden="1"/>
    <row r="116" spans="30:33" hidden="1"/>
    <row r="117" spans="30:33" hidden="1"/>
    <row r="118" spans="30:33" hidden="1">
      <c r="AD118" s="5" t="s">
        <v>78</v>
      </c>
      <c r="AE118" s="5" t="s">
        <v>79</v>
      </c>
      <c r="AF118" s="5" t="s">
        <v>80</v>
      </c>
      <c r="AG118" s="5" t="s">
        <v>81</v>
      </c>
    </row>
    <row r="119" spans="30:33" ht="75" hidden="1">
      <c r="AD119" s="68" t="s">
        <v>1739</v>
      </c>
      <c r="AE119" s="68" t="s">
        <v>1465</v>
      </c>
      <c r="AF119" s="68" t="s">
        <v>1740</v>
      </c>
      <c r="AG119" s="68" t="s">
        <v>1741</v>
      </c>
    </row>
    <row r="120" spans="30:33" ht="45" hidden="1">
      <c r="AD120" s="68" t="s">
        <v>1742</v>
      </c>
      <c r="AE120" s="68" t="s">
        <v>1497</v>
      </c>
      <c r="AF120" s="68" t="s">
        <v>1743</v>
      </c>
      <c r="AG120" s="68" t="s">
        <v>1744</v>
      </c>
    </row>
    <row r="121" spans="30:33" ht="60" hidden="1">
      <c r="AD121" s="68" t="s">
        <v>1745</v>
      </c>
      <c r="AE121" s="68" t="s">
        <v>1491</v>
      </c>
      <c r="AF121" s="68" t="s">
        <v>1746</v>
      </c>
      <c r="AG121" s="68" t="s">
        <v>1747</v>
      </c>
    </row>
    <row r="122" spans="30:33" ht="75" hidden="1">
      <c r="AD122" s="68" t="s">
        <v>1748</v>
      </c>
      <c r="AE122" s="68" t="s">
        <v>1475</v>
      </c>
      <c r="AF122" s="68" t="s">
        <v>1749</v>
      </c>
      <c r="AG122" s="5"/>
    </row>
    <row r="123" spans="30:33" ht="60" hidden="1">
      <c r="AD123" s="68" t="s">
        <v>1750</v>
      </c>
      <c r="AE123" s="68" t="s">
        <v>1470</v>
      </c>
      <c r="AF123" s="68" t="s">
        <v>1751</v>
      </c>
      <c r="AG123" s="5"/>
    </row>
    <row r="124" spans="30:33" ht="45" hidden="1">
      <c r="AD124" s="68" t="s">
        <v>1752</v>
      </c>
      <c r="AE124" s="68" t="s">
        <v>1487</v>
      </c>
      <c r="AF124" s="68" t="s">
        <v>1753</v>
      </c>
      <c r="AG124" s="43"/>
    </row>
    <row r="125" spans="30:33" ht="75" hidden="1">
      <c r="AD125" s="68" t="s">
        <v>1754</v>
      </c>
      <c r="AE125" s="68" t="s">
        <v>1513</v>
      </c>
      <c r="AF125" s="68" t="s">
        <v>1755</v>
      </c>
      <c r="AG125" s="51"/>
    </row>
    <row r="126" spans="30:33" ht="75" hidden="1">
      <c r="AD126" s="68" t="s">
        <v>1756</v>
      </c>
      <c r="AE126" s="68" t="s">
        <v>1503</v>
      </c>
      <c r="AF126" s="68" t="s">
        <v>1757</v>
      </c>
      <c r="AG126" s="5"/>
    </row>
    <row r="127" spans="30:33" ht="75" hidden="1">
      <c r="AD127" s="68" t="s">
        <v>1758</v>
      </c>
      <c r="AE127" s="68" t="s">
        <v>1541</v>
      </c>
      <c r="AF127" s="68" t="s">
        <v>1759</v>
      </c>
      <c r="AG127" s="5"/>
    </row>
    <row r="128" spans="30:33" ht="30" hidden="1">
      <c r="AD128" s="43"/>
      <c r="AE128" s="68" t="s">
        <v>1649</v>
      </c>
      <c r="AF128" s="43"/>
      <c r="AG128" s="43"/>
    </row>
    <row r="129" spans="30:33" ht="30" hidden="1">
      <c r="AD129" s="51"/>
      <c r="AE129" s="68" t="s">
        <v>1760</v>
      </c>
      <c r="AF129" s="51"/>
      <c r="AG129" s="51"/>
    </row>
    <row r="130" spans="30:33" hidden="1"/>
    <row r="131" spans="30:33" hidden="1"/>
    <row r="132" spans="30:33" hidden="1"/>
    <row r="133" spans="30:33" hidden="1"/>
    <row r="134" spans="30:33" hidden="1"/>
    <row r="135" spans="30:33" hidden="1"/>
    <row r="136" spans="30:33" hidden="1"/>
    <row r="137" spans="30:33" hidden="1"/>
    <row r="138" spans="30:33" hidden="1"/>
    <row r="139" spans="30:33" hidden="1"/>
    <row r="140" spans="30:33" hidden="1"/>
    <row r="141" spans="30:33" hidden="1"/>
    <row r="142" spans="30:33" hidden="1"/>
    <row r="143" spans="30:33" hidden="1"/>
    <row r="144" spans="30:33" hidden="1"/>
    <row r="145" hidden="1"/>
    <row r="146" hidden="1"/>
  </sheetData>
  <mergeCells count="42">
    <mergeCell ref="A106:AB106"/>
    <mergeCell ref="K10:K11"/>
    <mergeCell ref="L10:L11"/>
    <mergeCell ref="M10:M11"/>
    <mergeCell ref="A13:B13"/>
    <mergeCell ref="Y8:Y11"/>
    <mergeCell ref="Z8:Z11"/>
    <mergeCell ref="AA8:AA11"/>
    <mergeCell ref="AB8:AB11"/>
    <mergeCell ref="N8:U8"/>
    <mergeCell ref="N9:U9"/>
    <mergeCell ref="N10:N11"/>
    <mergeCell ref="O10:O11"/>
    <mergeCell ref="P10:P11"/>
    <mergeCell ref="Q10:Q11"/>
    <mergeCell ref="R10:R11"/>
    <mergeCell ref="F9:M9"/>
    <mergeCell ref="F10:F11"/>
    <mergeCell ref="G10:G11"/>
    <mergeCell ref="H10:H11"/>
    <mergeCell ref="I10:I11"/>
    <mergeCell ref="X8:X11"/>
    <mergeCell ref="J10:J11"/>
    <mergeCell ref="A6:X6"/>
    <mergeCell ref="Y6:AA6"/>
    <mergeCell ref="S10:S11"/>
    <mergeCell ref="T10:T11"/>
    <mergeCell ref="U10:U11"/>
    <mergeCell ref="A7:X7"/>
    <mergeCell ref="A8:A11"/>
    <mergeCell ref="B8:B11"/>
    <mergeCell ref="C8:C11"/>
    <mergeCell ref="D8:D11"/>
    <mergeCell ref="E8:E11"/>
    <mergeCell ref="F8:M8"/>
    <mergeCell ref="V8:V11"/>
    <mergeCell ref="W8:W11"/>
    <mergeCell ref="A1:AA1"/>
    <mergeCell ref="A2:AA2"/>
    <mergeCell ref="A3:AA3"/>
    <mergeCell ref="A5:AA5"/>
    <mergeCell ref="A4:AB4"/>
  </mergeCells>
  <phoneticPr fontId="48" type="noConversion"/>
  <dataValidations disablePrompts="1" count="5">
    <dataValidation type="list" allowBlank="1" showInputMessage="1" showErrorMessage="1" sqref="C17:C105">
      <formula1>$AE$119:$AE$129</formula1>
    </dataValidation>
    <dataValidation type="list" allowBlank="1" showInputMessage="1" showErrorMessage="1" sqref="C110">
      <formula1>$AG$119:$AG$121</formula1>
    </dataValidation>
    <dataValidation type="list" allowBlank="1" showInputMessage="1" showErrorMessage="1" sqref="C108">
      <formula1>$AF$119:$AF$127</formula1>
    </dataValidation>
    <dataValidation type="list" allowBlank="1" showInputMessage="1" showErrorMessage="1" sqref="C15">
      <formula1>$AD$119:$AD$127</formula1>
    </dataValidation>
    <dataValidation type="list" allowBlank="1" showInputMessage="1" showErrorMessage="1" sqref="D15 D108 D28:D29 D32 D41 D44 D17:D23 D47:D105">
      <formula1>$AC$3:$AC$5</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4"/>
  <sheetViews>
    <sheetView zoomScale="55" zoomScaleNormal="55" workbookViewId="0">
      <selection activeCell="S30" sqref="S30"/>
    </sheetView>
  </sheetViews>
  <sheetFormatPr defaultColWidth="9.140625" defaultRowHeight="22.7" customHeight="1"/>
  <cols>
    <col min="1" max="1" width="6.140625" style="111" customWidth="1"/>
    <col min="2" max="2" width="35.28515625" style="62" customWidth="1"/>
    <col min="3" max="3" width="27" style="6" customWidth="1"/>
    <col min="4" max="4" width="11.85546875" style="6" customWidth="1"/>
    <col min="5" max="5" width="14.28515625" style="6" customWidth="1"/>
    <col min="6" max="6" width="13.140625" style="63" customWidth="1"/>
    <col min="7" max="7" width="12.28515625" style="64" customWidth="1"/>
    <col min="8" max="12" width="11.28515625" style="63" customWidth="1"/>
    <col min="13" max="13" width="10.42578125" style="63" customWidth="1"/>
    <col min="14" max="14" width="13.140625" style="63" customWidth="1"/>
    <col min="15" max="15" width="12.28515625" style="64" customWidth="1"/>
    <col min="16" max="20" width="11.28515625" style="63" customWidth="1"/>
    <col min="21" max="21" width="10.42578125" style="63" customWidth="1"/>
    <col min="22" max="22" width="9.7109375" style="63" customWidth="1"/>
    <col min="23" max="23" width="12" style="63" customWidth="1"/>
    <col min="24" max="24" width="35.5703125" style="65" customWidth="1"/>
    <col min="25" max="25" width="12.28515625" style="66" customWidth="1"/>
    <col min="26" max="26" width="21.7109375" style="67" customWidth="1"/>
    <col min="27" max="27" width="14.140625" style="67" customWidth="1"/>
    <col min="28" max="28" width="20.7109375" style="67" customWidth="1"/>
    <col min="29" max="29" width="9.140625" style="6"/>
    <col min="30" max="33" width="33.42578125" style="6" customWidth="1"/>
    <col min="34" max="16384" width="9.140625" style="6"/>
  </cols>
  <sheetData>
    <row r="1" spans="1:55" s="2" customFormat="1" ht="22.7" customHeight="1">
      <c r="A1" s="477"/>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row>
    <row r="2" spans="1:55" s="2" customFormat="1" ht="22.7" customHeight="1">
      <c r="A2" s="477"/>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row>
    <row r="3" spans="1:55" s="2" customFormat="1" ht="22.7" customHeight="1">
      <c r="A3" s="477"/>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C3" s="70" t="s">
        <v>28</v>
      </c>
    </row>
    <row r="4" spans="1:55" ht="22.7" customHeight="1">
      <c r="A4" s="604"/>
      <c r="B4" s="605"/>
      <c r="C4" s="605"/>
      <c r="D4" s="605"/>
      <c r="E4" s="605"/>
      <c r="F4" s="605"/>
      <c r="G4" s="605"/>
      <c r="H4" s="605"/>
      <c r="I4" s="605"/>
      <c r="J4" s="605"/>
      <c r="K4" s="605"/>
      <c r="L4" s="605"/>
      <c r="M4" s="605"/>
      <c r="N4" s="605"/>
      <c r="O4" s="605"/>
      <c r="P4" s="605"/>
      <c r="Q4" s="605"/>
      <c r="R4" s="605"/>
      <c r="S4" s="605"/>
      <c r="T4" s="605"/>
      <c r="U4" s="605"/>
      <c r="V4" s="605"/>
      <c r="W4" s="605"/>
      <c r="X4" s="605"/>
      <c r="Y4" s="605"/>
      <c r="Z4" s="605"/>
      <c r="AA4" s="605"/>
      <c r="AB4" s="71"/>
      <c r="AC4" s="4" t="s">
        <v>38</v>
      </c>
    </row>
    <row r="5" spans="1:55" ht="22.7" customHeight="1">
      <c r="A5" s="604"/>
      <c r="B5" s="605"/>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71"/>
      <c r="AC5" s="4" t="s">
        <v>0</v>
      </c>
    </row>
    <row r="6" spans="1:55" ht="62.1" customHeight="1">
      <c r="A6" s="615" t="s">
        <v>2121</v>
      </c>
      <c r="B6" s="616"/>
      <c r="C6" s="616"/>
      <c r="D6" s="616"/>
      <c r="E6" s="616"/>
      <c r="F6" s="616"/>
      <c r="G6" s="616"/>
      <c r="H6" s="616"/>
      <c r="I6" s="616"/>
      <c r="J6" s="616"/>
      <c r="K6" s="616"/>
      <c r="L6" s="616"/>
      <c r="M6" s="616"/>
      <c r="N6" s="616"/>
      <c r="O6" s="616"/>
      <c r="P6" s="616"/>
      <c r="Q6" s="616"/>
      <c r="R6" s="616"/>
      <c r="S6" s="616"/>
      <c r="T6" s="616"/>
      <c r="U6" s="616"/>
      <c r="V6" s="616"/>
      <c r="W6" s="616"/>
      <c r="X6" s="616"/>
      <c r="Y6" s="617"/>
      <c r="Z6" s="617"/>
      <c r="AA6" s="617"/>
      <c r="AB6" s="202"/>
    </row>
    <row r="7" spans="1:55" ht="22.7" customHeight="1">
      <c r="A7" s="618" t="s">
        <v>1761</v>
      </c>
      <c r="B7" s="616"/>
      <c r="C7" s="616"/>
      <c r="D7" s="616"/>
      <c r="E7" s="616"/>
      <c r="F7" s="616"/>
      <c r="G7" s="616"/>
      <c r="H7" s="616"/>
      <c r="I7" s="616"/>
      <c r="J7" s="616"/>
      <c r="K7" s="616"/>
      <c r="L7" s="616"/>
      <c r="M7" s="616"/>
      <c r="N7" s="616"/>
      <c r="O7" s="616"/>
      <c r="P7" s="616"/>
      <c r="Q7" s="616"/>
      <c r="R7" s="616"/>
      <c r="S7" s="616"/>
      <c r="T7" s="616"/>
      <c r="U7" s="616"/>
      <c r="V7" s="616"/>
      <c r="W7" s="616"/>
      <c r="X7" s="616"/>
      <c r="Y7" s="203"/>
      <c r="Z7" s="203"/>
      <c r="AA7" s="203"/>
      <c r="AB7" s="202"/>
    </row>
    <row r="8" spans="1:55" ht="22.7" customHeight="1">
      <c r="A8" s="619" t="s">
        <v>3</v>
      </c>
      <c r="B8" s="620" t="s">
        <v>4</v>
      </c>
      <c r="C8" s="621" t="s">
        <v>5</v>
      </c>
      <c r="D8" s="621" t="s">
        <v>6</v>
      </c>
      <c r="E8" s="624" t="s">
        <v>7</v>
      </c>
      <c r="F8" s="627">
        <v>2018</v>
      </c>
      <c r="G8" s="628"/>
      <c r="H8" s="628"/>
      <c r="I8" s="628"/>
      <c r="J8" s="628"/>
      <c r="K8" s="628"/>
      <c r="L8" s="629"/>
      <c r="M8" s="630"/>
      <c r="N8" s="646">
        <v>2019</v>
      </c>
      <c r="O8" s="647"/>
      <c r="P8" s="647"/>
      <c r="Q8" s="647"/>
      <c r="R8" s="647"/>
      <c r="S8" s="647"/>
      <c r="T8" s="647"/>
      <c r="U8" s="648"/>
      <c r="V8" s="631">
        <v>2020</v>
      </c>
      <c r="W8" s="632" t="s">
        <v>8</v>
      </c>
      <c r="X8" s="641" t="s">
        <v>9</v>
      </c>
      <c r="Y8" s="642" t="s">
        <v>10</v>
      </c>
      <c r="Z8" s="620" t="s">
        <v>11</v>
      </c>
      <c r="AA8" s="643" t="s">
        <v>12</v>
      </c>
      <c r="AB8" s="643" t="s">
        <v>13</v>
      </c>
    </row>
    <row r="9" spans="1:55" ht="22.7" customHeight="1">
      <c r="A9" s="619"/>
      <c r="B9" s="620"/>
      <c r="C9" s="622"/>
      <c r="D9" s="622"/>
      <c r="E9" s="625"/>
      <c r="F9" s="633" t="s">
        <v>14</v>
      </c>
      <c r="G9" s="620"/>
      <c r="H9" s="620"/>
      <c r="I9" s="620"/>
      <c r="J9" s="620"/>
      <c r="K9" s="620"/>
      <c r="L9" s="634"/>
      <c r="M9" s="635"/>
      <c r="N9" s="649" t="s">
        <v>14</v>
      </c>
      <c r="O9" s="650"/>
      <c r="P9" s="650"/>
      <c r="Q9" s="650"/>
      <c r="R9" s="650"/>
      <c r="S9" s="650"/>
      <c r="T9" s="650"/>
      <c r="U9" s="651"/>
      <c r="V9" s="631"/>
      <c r="W9" s="632"/>
      <c r="X9" s="641"/>
      <c r="Y9" s="642"/>
      <c r="Z9" s="620"/>
      <c r="AA9" s="644"/>
      <c r="AB9" s="644"/>
    </row>
    <row r="10" spans="1:55" ht="22.7" customHeight="1">
      <c r="A10" s="619"/>
      <c r="B10" s="620"/>
      <c r="C10" s="622"/>
      <c r="D10" s="622"/>
      <c r="E10" s="625"/>
      <c r="F10" s="636" t="s">
        <v>696</v>
      </c>
      <c r="G10" s="637" t="s">
        <v>697</v>
      </c>
      <c r="H10" s="638" t="s">
        <v>698</v>
      </c>
      <c r="I10" s="639" t="s">
        <v>18</v>
      </c>
      <c r="J10" s="638" t="s">
        <v>699</v>
      </c>
      <c r="K10" s="638" t="s">
        <v>700</v>
      </c>
      <c r="L10" s="639" t="s">
        <v>21</v>
      </c>
      <c r="M10" s="657" t="s">
        <v>22</v>
      </c>
      <c r="N10" s="652" t="s">
        <v>15</v>
      </c>
      <c r="O10" s="654" t="s">
        <v>16</v>
      </c>
      <c r="P10" s="545" t="s">
        <v>17</v>
      </c>
      <c r="Q10" s="545" t="s">
        <v>18</v>
      </c>
      <c r="R10" s="545" t="s">
        <v>19</v>
      </c>
      <c r="S10" s="545" t="s">
        <v>20</v>
      </c>
      <c r="T10" s="545" t="s">
        <v>21</v>
      </c>
      <c r="U10" s="548" t="s">
        <v>22</v>
      </c>
      <c r="V10" s="631"/>
      <c r="W10" s="632"/>
      <c r="X10" s="641"/>
      <c r="Y10" s="642"/>
      <c r="Z10" s="620"/>
      <c r="AA10" s="644"/>
      <c r="AB10" s="644"/>
    </row>
    <row r="11" spans="1:55" ht="65.650000000000006" customHeight="1">
      <c r="A11" s="619"/>
      <c r="B11" s="620"/>
      <c r="C11" s="623"/>
      <c r="D11" s="623"/>
      <c r="E11" s="626"/>
      <c r="F11" s="636"/>
      <c r="G11" s="637"/>
      <c r="H11" s="638"/>
      <c r="I11" s="640"/>
      <c r="J11" s="638"/>
      <c r="K11" s="638"/>
      <c r="L11" s="640"/>
      <c r="M11" s="658"/>
      <c r="N11" s="653"/>
      <c r="O11" s="655"/>
      <c r="P11" s="546"/>
      <c r="Q11" s="546"/>
      <c r="R11" s="546"/>
      <c r="S11" s="546"/>
      <c r="T11" s="546"/>
      <c r="U11" s="656"/>
      <c r="V11" s="631"/>
      <c r="W11" s="632"/>
      <c r="X11" s="641"/>
      <c r="Y11" s="642"/>
      <c r="Z11" s="620"/>
      <c r="AA11" s="645"/>
      <c r="AB11" s="645"/>
    </row>
    <row r="12" spans="1:55" ht="22.7" customHeight="1">
      <c r="A12" s="206"/>
      <c r="B12" s="207"/>
      <c r="C12" s="207"/>
      <c r="D12" s="207"/>
      <c r="E12" s="207"/>
      <c r="F12" s="205"/>
      <c r="G12" s="204"/>
      <c r="H12" s="205"/>
      <c r="I12" s="205"/>
      <c r="J12" s="205"/>
      <c r="K12" s="205"/>
      <c r="L12" s="205"/>
      <c r="M12" s="208"/>
      <c r="N12" s="205"/>
      <c r="O12" s="204"/>
      <c r="P12" s="205"/>
      <c r="Q12" s="205"/>
      <c r="R12" s="205"/>
      <c r="S12" s="205"/>
      <c r="T12" s="205"/>
      <c r="U12" s="208"/>
      <c r="V12" s="209"/>
      <c r="W12" s="208"/>
      <c r="X12" s="210"/>
      <c r="Y12" s="211"/>
      <c r="Z12" s="212"/>
      <c r="AA12" s="213"/>
      <c r="AB12" s="213"/>
    </row>
    <row r="13" spans="1:55" s="17" customFormat="1" ht="22.7" customHeight="1">
      <c r="A13" s="659" t="s">
        <v>1762</v>
      </c>
      <c r="B13" s="659"/>
      <c r="C13" s="214"/>
      <c r="D13" s="214"/>
      <c r="E13" s="215"/>
      <c r="F13" s="216">
        <f>F14+F16+F18+F22</f>
        <v>0</v>
      </c>
      <c r="G13" s="216">
        <f>G14+G16+G18+G22</f>
        <v>0</v>
      </c>
      <c r="H13" s="216">
        <f>H14+H16+H18+H22</f>
        <v>0</v>
      </c>
      <c r="I13" s="217"/>
      <c r="J13" s="216">
        <f>J14+J16+J18+J22</f>
        <v>4779.5</v>
      </c>
      <c r="K13" s="216">
        <f>K14+K16+K18+K22</f>
        <v>0</v>
      </c>
      <c r="L13" s="217"/>
      <c r="M13" s="216">
        <f>M14+M16+M18+M22</f>
        <v>4779.5</v>
      </c>
      <c r="N13" s="216">
        <f>N14+N16+N18+N22</f>
        <v>314338</v>
      </c>
      <c r="O13" s="216">
        <f>O14+O16+O18+O22</f>
        <v>0</v>
      </c>
      <c r="P13" s="216">
        <f>P14+P16+P18+P22</f>
        <v>0</v>
      </c>
      <c r="Q13" s="217"/>
      <c r="R13" s="216">
        <f>R14+R16+R18+R22</f>
        <v>79072</v>
      </c>
      <c r="S13" s="216">
        <f>S14+S16+S18+S22</f>
        <v>0</v>
      </c>
      <c r="T13" s="217"/>
      <c r="U13" s="216">
        <f>U14+U16+U18+U22</f>
        <v>393410</v>
      </c>
      <c r="V13" s="216">
        <f>V14+V16+V18+V22</f>
        <v>0</v>
      </c>
      <c r="W13" s="216">
        <f>W14+W16+W18+W22</f>
        <v>791599.5</v>
      </c>
      <c r="X13" s="218"/>
      <c r="Y13" s="219"/>
      <c r="Z13" s="220"/>
      <c r="AA13" s="220"/>
      <c r="AB13" s="220"/>
      <c r="AC13" s="6"/>
      <c r="AH13" s="6"/>
      <c r="AI13" s="6"/>
      <c r="AJ13" s="6"/>
      <c r="AK13" s="6"/>
      <c r="AL13" s="6"/>
      <c r="AM13" s="6"/>
      <c r="AN13" s="6"/>
      <c r="AO13" s="6"/>
      <c r="AP13" s="6"/>
      <c r="AQ13" s="6"/>
      <c r="AR13" s="6"/>
      <c r="AS13" s="6"/>
      <c r="AT13" s="6"/>
      <c r="AU13" s="6"/>
      <c r="AV13" s="6"/>
      <c r="AW13" s="6"/>
      <c r="AX13" s="6"/>
      <c r="AY13" s="6"/>
      <c r="AZ13" s="6"/>
      <c r="BA13" s="6"/>
      <c r="BB13" s="6"/>
      <c r="BC13" s="6"/>
    </row>
    <row r="14" spans="1:55" s="17" customFormat="1" ht="22.7" customHeight="1">
      <c r="A14" s="221"/>
      <c r="B14" s="222" t="s">
        <v>1763</v>
      </c>
      <c r="C14" s="223"/>
      <c r="D14" s="223"/>
      <c r="E14" s="224"/>
      <c r="F14" s="225">
        <f>SUM(F15:F15)</f>
        <v>0</v>
      </c>
      <c r="G14" s="225">
        <f>SUM(G15:G15)</f>
        <v>0</v>
      </c>
      <c r="H14" s="225">
        <f>SUM(H15:H15)</f>
        <v>0</v>
      </c>
      <c r="I14" s="226"/>
      <c r="J14" s="225">
        <f>SUM(J15:J15)</f>
        <v>0</v>
      </c>
      <c r="K14" s="225">
        <f>SUM(K15:K15)</f>
        <v>0</v>
      </c>
      <c r="L14" s="226"/>
      <c r="M14" s="225">
        <f>SUM(M15:M15)</f>
        <v>0</v>
      </c>
      <c r="N14" s="225">
        <f>SUM(N15:N15)</f>
        <v>0</v>
      </c>
      <c r="O14" s="225">
        <f>SUM(O15:O15)</f>
        <v>0</v>
      </c>
      <c r="P14" s="225">
        <f>SUM(P15:P15)</f>
        <v>0</v>
      </c>
      <c r="Q14" s="226"/>
      <c r="R14" s="225">
        <f>SUM(R15:R15)</f>
        <v>0</v>
      </c>
      <c r="S14" s="225">
        <f>SUM(S15:S15)</f>
        <v>0</v>
      </c>
      <c r="T14" s="226"/>
      <c r="U14" s="225">
        <f>SUM(U15:U15)</f>
        <v>0</v>
      </c>
      <c r="V14" s="225">
        <f>SUM(V15:V15)</f>
        <v>0</v>
      </c>
      <c r="W14" s="225">
        <f>SUM(W15:W15)</f>
        <v>0</v>
      </c>
      <c r="X14" s="227"/>
      <c r="Y14" s="228"/>
      <c r="Z14" s="229"/>
      <c r="AA14" s="229"/>
      <c r="AB14" s="229"/>
      <c r="AC14" s="6"/>
      <c r="AH14" s="6"/>
      <c r="AI14" s="6"/>
      <c r="AJ14" s="6"/>
      <c r="AK14" s="6"/>
      <c r="AL14" s="6"/>
      <c r="AM14" s="6"/>
      <c r="AN14" s="6"/>
      <c r="AO14" s="6"/>
      <c r="AP14" s="6"/>
      <c r="AQ14" s="6"/>
      <c r="AR14" s="6"/>
      <c r="AS14" s="6"/>
      <c r="AT14" s="6"/>
      <c r="AU14" s="6"/>
      <c r="AV14" s="6"/>
      <c r="AW14" s="6"/>
      <c r="AX14" s="6"/>
      <c r="AY14" s="6"/>
      <c r="AZ14" s="6"/>
      <c r="BA14" s="6"/>
      <c r="BB14" s="6"/>
      <c r="BC14" s="6"/>
    </row>
    <row r="15" spans="1:55" ht="22.7" customHeight="1">
      <c r="A15" s="230" t="s">
        <v>1764</v>
      </c>
      <c r="B15" s="231"/>
      <c r="C15" s="232"/>
      <c r="D15" s="232"/>
      <c r="E15" s="233"/>
      <c r="F15" s="234"/>
      <c r="G15" s="235"/>
      <c r="H15" s="235"/>
      <c r="I15" s="235"/>
      <c r="J15" s="235"/>
      <c r="K15" s="235"/>
      <c r="L15" s="235"/>
      <c r="M15" s="236">
        <f>F15+H15+J15+K15</f>
        <v>0</v>
      </c>
      <c r="N15" s="234"/>
      <c r="O15" s="235"/>
      <c r="P15" s="235"/>
      <c r="Q15" s="235"/>
      <c r="R15" s="235"/>
      <c r="S15" s="235"/>
      <c r="T15" s="235"/>
      <c r="U15" s="236">
        <f>N15+P15+R15+S15</f>
        <v>0</v>
      </c>
      <c r="V15" s="235"/>
      <c r="W15" s="235">
        <f>V15+U15+M15</f>
        <v>0</v>
      </c>
      <c r="X15" s="237"/>
      <c r="Y15" s="238"/>
      <c r="Z15" s="239"/>
      <c r="AA15" s="239"/>
      <c r="AB15" s="240"/>
    </row>
    <row r="16" spans="1:55" s="17" customFormat="1" ht="42.4" customHeight="1">
      <c r="A16" s="241"/>
      <c r="B16" s="222" t="s">
        <v>1765</v>
      </c>
      <c r="C16" s="223"/>
      <c r="D16" s="223"/>
      <c r="E16" s="224"/>
      <c r="F16" s="225">
        <f>SUM(F17:F17)</f>
        <v>0</v>
      </c>
      <c r="G16" s="225">
        <f>SUM(G17:G17)</f>
        <v>0</v>
      </c>
      <c r="H16" s="225">
        <f>SUM(H17:H17)</f>
        <v>0</v>
      </c>
      <c r="I16" s="226"/>
      <c r="J16" s="225">
        <f>SUM(J17:J17)</f>
        <v>0</v>
      </c>
      <c r="K16" s="225">
        <f>SUM(K17:K17)</f>
        <v>0</v>
      </c>
      <c r="L16" s="226"/>
      <c r="M16" s="225">
        <f>SUM(M17:M17)</f>
        <v>0</v>
      </c>
      <c r="N16" s="225">
        <f>SUM(N17:N17)</f>
        <v>0</v>
      </c>
      <c r="O16" s="225">
        <f>SUM(O17:O17)</f>
        <v>0</v>
      </c>
      <c r="P16" s="225">
        <f>SUM(P17:P17)</f>
        <v>0</v>
      </c>
      <c r="Q16" s="226"/>
      <c r="R16" s="225">
        <f>SUM(R17:R17)</f>
        <v>0</v>
      </c>
      <c r="S16" s="225">
        <f>SUM(S17:S17)</f>
        <v>0</v>
      </c>
      <c r="T16" s="226"/>
      <c r="U16" s="225">
        <f>SUM(U17:U17)</f>
        <v>0</v>
      </c>
      <c r="V16" s="225">
        <f>SUM(V17:V17)</f>
        <v>0</v>
      </c>
      <c r="W16" s="225">
        <f>SUM(W17:W17)</f>
        <v>0</v>
      </c>
      <c r="X16" s="227"/>
      <c r="Y16" s="228"/>
      <c r="Z16" s="229"/>
      <c r="AA16" s="229"/>
      <c r="AB16" s="229"/>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row>
    <row r="17" spans="1:55" ht="22.7" customHeight="1">
      <c r="A17" s="230" t="s">
        <v>1766</v>
      </c>
      <c r="B17" s="231"/>
      <c r="C17" s="232"/>
      <c r="D17" s="232"/>
      <c r="E17" s="233"/>
      <c r="F17" s="234"/>
      <c r="G17" s="235"/>
      <c r="H17" s="235"/>
      <c r="I17" s="235"/>
      <c r="J17" s="235"/>
      <c r="K17" s="235"/>
      <c r="L17" s="235"/>
      <c r="M17" s="236">
        <f>F17+H17+J17+K17</f>
        <v>0</v>
      </c>
      <c r="N17" s="234"/>
      <c r="O17" s="235"/>
      <c r="P17" s="235"/>
      <c r="Q17" s="235"/>
      <c r="R17" s="235"/>
      <c r="S17" s="235"/>
      <c r="T17" s="235"/>
      <c r="U17" s="236">
        <f>N17+P17+R17+S17</f>
        <v>0</v>
      </c>
      <c r="V17" s="235"/>
      <c r="W17" s="235">
        <f>V17+U17+M17</f>
        <v>0</v>
      </c>
      <c r="X17" s="237"/>
      <c r="Y17" s="238"/>
      <c r="Z17" s="239"/>
      <c r="AA17" s="239"/>
      <c r="AB17" s="240"/>
    </row>
    <row r="18" spans="1:55" s="17" customFormat="1" ht="33.4" customHeight="1">
      <c r="A18" s="241"/>
      <c r="B18" s="222" t="s">
        <v>1767</v>
      </c>
      <c r="C18" s="223"/>
      <c r="D18" s="223"/>
      <c r="E18" s="224"/>
      <c r="F18" s="225">
        <f>SUM(F19:F21)</f>
        <v>0</v>
      </c>
      <c r="G18" s="225">
        <f>SUM(G19:G21)</f>
        <v>0</v>
      </c>
      <c r="H18" s="225">
        <f>SUM(H19:H21)</f>
        <v>0</v>
      </c>
      <c r="I18" s="226"/>
      <c r="J18" s="225">
        <f>SUM(J19:J21)</f>
        <v>4779.5</v>
      </c>
      <c r="K18" s="225">
        <f>SUM(K19:K21)</f>
        <v>0</v>
      </c>
      <c r="L18" s="226"/>
      <c r="M18" s="225">
        <f>SUM(M19:M21)</f>
        <v>4779.5</v>
      </c>
      <c r="N18" s="225">
        <f>SUM(N19:N21)</f>
        <v>314338</v>
      </c>
      <c r="O18" s="225">
        <f>SUM(O19:O21)</f>
        <v>0</v>
      </c>
      <c r="P18" s="225">
        <f>SUM(P19:P21)</f>
        <v>0</v>
      </c>
      <c r="Q18" s="226"/>
      <c r="R18" s="225">
        <f>SUM(R19:R21)</f>
        <v>79072</v>
      </c>
      <c r="S18" s="225">
        <f>SUM(S19:S21)</f>
        <v>0</v>
      </c>
      <c r="T18" s="226"/>
      <c r="U18" s="225">
        <f>SUM(U19:U21)</f>
        <v>393410</v>
      </c>
      <c r="V18" s="225">
        <f>SUM(V19:V21)</f>
        <v>0</v>
      </c>
      <c r="W18" s="225">
        <f>SUM(W19:W21)</f>
        <v>791599.5</v>
      </c>
      <c r="X18" s="227"/>
      <c r="Y18" s="228"/>
      <c r="Z18" s="229"/>
      <c r="AA18" s="229"/>
      <c r="AB18" s="229"/>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row>
    <row r="19" spans="1:55" s="293" customFormat="1" ht="66.400000000000006" customHeight="1">
      <c r="A19" s="297" t="s">
        <v>1768</v>
      </c>
      <c r="B19" s="418" t="s">
        <v>1769</v>
      </c>
      <c r="C19" s="298" t="s">
        <v>1770</v>
      </c>
      <c r="D19" s="298" t="s">
        <v>28</v>
      </c>
      <c r="E19" s="299" t="s">
        <v>128</v>
      </c>
      <c r="F19" s="419">
        <v>0</v>
      </c>
      <c r="G19" s="300"/>
      <c r="H19" s="300"/>
      <c r="I19" s="300"/>
      <c r="J19" s="300">
        <v>4779.5</v>
      </c>
      <c r="K19" s="300"/>
      <c r="L19" s="300"/>
      <c r="M19" s="348">
        <f>F19+H19+J19+K19</f>
        <v>4779.5</v>
      </c>
      <c r="N19" s="387">
        <v>314338</v>
      </c>
      <c r="O19" s="300"/>
      <c r="P19" s="300"/>
      <c r="Q19" s="300"/>
      <c r="R19" s="420">
        <f>66604+12468</f>
        <v>79072</v>
      </c>
      <c r="S19" s="300"/>
      <c r="T19" s="300"/>
      <c r="U19" s="348">
        <f>N19+P19+R19+S19</f>
        <v>393410</v>
      </c>
      <c r="V19" s="301"/>
      <c r="W19" s="302">
        <f>V19+U19+M19</f>
        <v>398189.5</v>
      </c>
      <c r="X19" s="303" t="s">
        <v>2107</v>
      </c>
      <c r="Y19" s="304" t="s">
        <v>163</v>
      </c>
      <c r="Z19" s="305" t="s">
        <v>33</v>
      </c>
      <c r="AA19" s="450" t="s">
        <v>1860</v>
      </c>
      <c r="AB19" s="240" t="s">
        <v>2070</v>
      </c>
    </row>
    <row r="20" spans="1:55" s="293" customFormat="1" ht="66.599999999999994" customHeight="1">
      <c r="A20" s="421" t="s">
        <v>1771</v>
      </c>
      <c r="B20" s="418" t="s">
        <v>1772</v>
      </c>
      <c r="C20" s="298" t="s">
        <v>1770</v>
      </c>
      <c r="D20" s="298" t="s">
        <v>28</v>
      </c>
      <c r="E20" s="299" t="s">
        <v>128</v>
      </c>
      <c r="F20" s="419">
        <v>0</v>
      </c>
      <c r="G20" s="300"/>
      <c r="H20" s="300"/>
      <c r="I20" s="300"/>
      <c r="J20" s="300"/>
      <c r="K20" s="300"/>
      <c r="L20" s="300"/>
      <c r="M20" s="348">
        <f>F20+H20+J20+K20</f>
        <v>0</v>
      </c>
      <c r="N20" s="419">
        <v>0</v>
      </c>
      <c r="O20" s="302"/>
      <c r="P20" s="302"/>
      <c r="Q20" s="302"/>
      <c r="R20" s="302"/>
      <c r="S20" s="302"/>
      <c r="T20" s="302"/>
      <c r="U20" s="348">
        <f>N20+P20+R20+S20</f>
        <v>0</v>
      </c>
      <c r="V20" s="301"/>
      <c r="W20" s="302">
        <f>V20+U19+M20</f>
        <v>393410</v>
      </c>
      <c r="X20" s="303" t="s">
        <v>1773</v>
      </c>
      <c r="Y20" s="304" t="s">
        <v>163</v>
      </c>
      <c r="Z20" s="305" t="s">
        <v>33</v>
      </c>
      <c r="AA20" s="240" t="s">
        <v>175</v>
      </c>
      <c r="AB20" s="240" t="s">
        <v>2071</v>
      </c>
    </row>
    <row r="21" spans="1:55" s="269" customFormat="1" ht="22.7" customHeight="1">
      <c r="A21" s="422"/>
      <c r="B21" s="423"/>
      <c r="C21" s="305"/>
      <c r="D21" s="305"/>
      <c r="E21" s="347"/>
      <c r="F21" s="301"/>
      <c r="G21" s="302"/>
      <c r="H21" s="302"/>
      <c r="I21" s="302"/>
      <c r="J21" s="302"/>
      <c r="K21" s="302"/>
      <c r="L21" s="302"/>
      <c r="M21" s="348">
        <f>F21+H21+J21+K21</f>
        <v>0</v>
      </c>
      <c r="N21" s="301"/>
      <c r="O21" s="302"/>
      <c r="P21" s="302"/>
      <c r="Q21" s="302"/>
      <c r="R21" s="302"/>
      <c r="S21" s="302"/>
      <c r="T21" s="302"/>
      <c r="U21" s="348">
        <f>N21+P21+R21+S21</f>
        <v>0</v>
      </c>
      <c r="V21" s="302"/>
      <c r="W21" s="302">
        <f>V21+U21+M21</f>
        <v>0</v>
      </c>
      <c r="X21" s="304"/>
      <c r="Y21" s="304"/>
      <c r="Z21" s="424"/>
      <c r="AA21" s="425"/>
      <c r="AB21" s="425"/>
    </row>
    <row r="22" spans="1:55" s="17" customFormat="1" ht="22.7" customHeight="1">
      <c r="A22" s="241"/>
      <c r="B22" s="222" t="s">
        <v>1774</v>
      </c>
      <c r="C22" s="223"/>
      <c r="D22" s="224"/>
      <c r="E22" s="224"/>
      <c r="F22" s="225">
        <f>SUM(F23:F23)</f>
        <v>0</v>
      </c>
      <c r="G22" s="225">
        <f>SUM(G23:G23)</f>
        <v>0</v>
      </c>
      <c r="H22" s="225">
        <f>SUM(H23:H23)</f>
        <v>0</v>
      </c>
      <c r="I22" s="226"/>
      <c r="J22" s="225">
        <f>SUM(J23:J23)</f>
        <v>0</v>
      </c>
      <c r="K22" s="225">
        <f>SUM(K23:K23)</f>
        <v>0</v>
      </c>
      <c r="L22" s="226"/>
      <c r="M22" s="225">
        <f>SUM(M23:M23)</f>
        <v>0</v>
      </c>
      <c r="N22" s="225">
        <f>SUM(N23:N23)</f>
        <v>0</v>
      </c>
      <c r="O22" s="225">
        <f>SUM(O23:O23)</f>
        <v>0</v>
      </c>
      <c r="P22" s="225">
        <f>SUM(P23:P23)</f>
        <v>0</v>
      </c>
      <c r="Q22" s="226"/>
      <c r="R22" s="225">
        <f>SUM(R23:R23)</f>
        <v>0</v>
      </c>
      <c r="S22" s="225">
        <f>SUM(S23:S23)</f>
        <v>0</v>
      </c>
      <c r="T22" s="226"/>
      <c r="U22" s="225">
        <f>SUM(U23:U23)</f>
        <v>0</v>
      </c>
      <c r="V22" s="225">
        <f>SUM(V23:V23)</f>
        <v>0</v>
      </c>
      <c r="W22" s="225">
        <f>SUM(W23:W23)</f>
        <v>0</v>
      </c>
      <c r="X22" s="227"/>
      <c r="Y22" s="228"/>
      <c r="Z22" s="229"/>
      <c r="AA22" s="229"/>
      <c r="AB22" s="229"/>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row>
    <row r="23" spans="1:55" ht="22.7" customHeight="1">
      <c r="A23" s="230" t="s">
        <v>1775</v>
      </c>
      <c r="B23" s="231"/>
      <c r="C23" s="232"/>
      <c r="D23" s="232"/>
      <c r="E23" s="233"/>
      <c r="F23" s="234"/>
      <c r="G23" s="235"/>
      <c r="H23" s="235"/>
      <c r="I23" s="235"/>
      <c r="J23" s="235"/>
      <c r="K23" s="235"/>
      <c r="L23" s="235"/>
      <c r="M23" s="236">
        <f>F23+H23+J23+K23</f>
        <v>0</v>
      </c>
      <c r="N23" s="234"/>
      <c r="O23" s="235"/>
      <c r="P23" s="235"/>
      <c r="Q23" s="235"/>
      <c r="R23" s="235"/>
      <c r="S23" s="235"/>
      <c r="T23" s="235"/>
      <c r="U23" s="236">
        <f>N23+P23+R23+S23</f>
        <v>0</v>
      </c>
      <c r="V23" s="235"/>
      <c r="W23" s="235">
        <f>V23+U23+M23</f>
        <v>0</v>
      </c>
      <c r="X23" s="237"/>
      <c r="Y23" s="238"/>
      <c r="Z23" s="239"/>
      <c r="AA23" s="239"/>
      <c r="AB23" s="239"/>
    </row>
    <row r="30" spans="1:55" ht="22.7" customHeight="1">
      <c r="AD30" s="5" t="s">
        <v>78</v>
      </c>
      <c r="AE30" s="5" t="s">
        <v>79</v>
      </c>
      <c r="AF30" s="5" t="s">
        <v>80</v>
      </c>
      <c r="AG30" s="5" t="s">
        <v>81</v>
      </c>
    </row>
    <row r="31" spans="1:55" ht="22.7" customHeight="1">
      <c r="AD31" s="112" t="s">
        <v>1776</v>
      </c>
      <c r="AE31" s="68" t="s">
        <v>1777</v>
      </c>
      <c r="AF31" s="68" t="s">
        <v>1778</v>
      </c>
      <c r="AG31" s="112" t="s">
        <v>1779</v>
      </c>
    </row>
    <row r="32" spans="1:55" ht="22.7" customHeight="1">
      <c r="AD32" s="5"/>
      <c r="AE32" s="68" t="s">
        <v>1780</v>
      </c>
      <c r="AF32" s="68" t="s">
        <v>1781</v>
      </c>
      <c r="AG32" s="5"/>
    </row>
    <row r="33" spans="30:33" ht="22.7" customHeight="1">
      <c r="AD33" s="43"/>
      <c r="AE33" s="43"/>
      <c r="AF33" s="68" t="s">
        <v>1770</v>
      </c>
      <c r="AG33" s="43"/>
    </row>
    <row r="34" spans="30:33" ht="22.7" customHeight="1">
      <c r="AD34" s="51"/>
      <c r="AE34" s="51"/>
      <c r="AF34" s="68" t="s">
        <v>1782</v>
      </c>
      <c r="AG34" s="51"/>
    </row>
  </sheetData>
  <mergeCells count="41">
    <mergeCell ref="K10:K11"/>
    <mergeCell ref="L10:L11"/>
    <mergeCell ref="M10:M11"/>
    <mergeCell ref="A13:B13"/>
    <mergeCell ref="Q10:Q11"/>
    <mergeCell ref="Y8:Y11"/>
    <mergeCell ref="Z8:Z11"/>
    <mergeCell ref="AA8:AA11"/>
    <mergeCell ref="AB8:AB11"/>
    <mergeCell ref="N8:U8"/>
    <mergeCell ref="N9:U9"/>
    <mergeCell ref="N10:N11"/>
    <mergeCell ref="O10:O11"/>
    <mergeCell ref="P10:P11"/>
    <mergeCell ref="R10:R11"/>
    <mergeCell ref="S10:S11"/>
    <mergeCell ref="T10:T11"/>
    <mergeCell ref="U10:U11"/>
    <mergeCell ref="A7:X7"/>
    <mergeCell ref="A8:A11"/>
    <mergeCell ref="B8:B11"/>
    <mergeCell ref="C8:C11"/>
    <mergeCell ref="D8:D11"/>
    <mergeCell ref="E8:E11"/>
    <mergeCell ref="F8:M8"/>
    <mergeCell ref="V8:V11"/>
    <mergeCell ref="W8:W11"/>
    <mergeCell ref="F9:M9"/>
    <mergeCell ref="F10:F11"/>
    <mergeCell ref="G10:G11"/>
    <mergeCell ref="H10:H11"/>
    <mergeCell ref="I10:I11"/>
    <mergeCell ref="X8:X11"/>
    <mergeCell ref="J10:J11"/>
    <mergeCell ref="A6:X6"/>
    <mergeCell ref="Y6:AA6"/>
    <mergeCell ref="A1:AA1"/>
    <mergeCell ref="A2:AA2"/>
    <mergeCell ref="A3:AA3"/>
    <mergeCell ref="A4:AA4"/>
    <mergeCell ref="A5:AA5"/>
  </mergeCells>
  <dataValidations count="5">
    <dataValidation type="list" allowBlank="1" showInputMessage="1" showErrorMessage="1" sqref="C19:C21">
      <formula1>$AF$31:$AF$34</formula1>
    </dataValidation>
    <dataValidation type="list" allowBlank="1" showInputMessage="1" showErrorMessage="1" sqref="C23">
      <formula1>$AG$31</formula1>
    </dataValidation>
    <dataValidation type="list" allowBlank="1" showInputMessage="1" showErrorMessage="1" sqref="C17">
      <formula1>$AE$31:$AE$32</formula1>
    </dataValidation>
    <dataValidation type="list" allowBlank="1" showInputMessage="1" showErrorMessage="1" sqref="C15">
      <formula1>$AD$31</formula1>
    </dataValidation>
    <dataValidation type="list" allowBlank="1" showInputMessage="1" showErrorMessage="1" sqref="D17 D15 D23 D19:D21">
      <formula1>$AC$3:$AC$5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zoomScale="40" zoomScaleNormal="40" zoomScaleSheetLayoutView="50" workbookViewId="0">
      <selection activeCell="AD26" sqref="AD26"/>
    </sheetView>
  </sheetViews>
  <sheetFormatPr defaultColWidth="9.140625" defaultRowHeight="41.45" customHeight="1"/>
  <cols>
    <col min="1" max="1" width="6.140625" style="111" customWidth="1"/>
    <col min="2" max="2" width="33.7109375" style="62" customWidth="1"/>
    <col min="3" max="3" width="30.85546875" style="6" customWidth="1"/>
    <col min="4" max="4" width="11.85546875" style="6" customWidth="1"/>
    <col min="5" max="5" width="14.28515625" style="6" customWidth="1"/>
    <col min="6" max="6" width="17.7109375" style="63" customWidth="1"/>
    <col min="7" max="7" width="12" style="64" customWidth="1"/>
    <col min="8" max="8" width="12.5703125" style="63" customWidth="1"/>
    <col min="9" max="9" width="12.140625" style="63" customWidth="1"/>
    <col min="10" max="10" width="12.28515625" style="63" customWidth="1"/>
    <col min="11" max="12" width="12" style="63" customWidth="1"/>
    <col min="13" max="13" width="9" style="63" customWidth="1"/>
    <col min="14" max="14" width="17.7109375" style="63" customWidth="1"/>
    <col min="15" max="15" width="12" style="64" customWidth="1"/>
    <col min="16" max="16" width="12.5703125" style="63" customWidth="1"/>
    <col min="17" max="17" width="12.140625" style="63" customWidth="1"/>
    <col min="18" max="18" width="12.28515625" style="63" customWidth="1"/>
    <col min="19" max="20" width="12" style="63" customWidth="1"/>
    <col min="21" max="21" width="9" style="63" customWidth="1"/>
    <col min="22" max="22" width="10" style="63" customWidth="1"/>
    <col min="23" max="23" width="12.140625" style="63" customWidth="1"/>
    <col min="24" max="24" width="25.85546875" style="65" customWidth="1"/>
    <col min="25" max="25" width="12.28515625" style="66" customWidth="1"/>
    <col min="26" max="26" width="20.7109375" style="67" customWidth="1"/>
    <col min="27" max="27" width="14.7109375" style="67" customWidth="1"/>
    <col min="28" max="28" width="19" style="67" customWidth="1"/>
    <col min="29" max="29" width="9.140625" style="6"/>
    <col min="30" max="33" width="35.85546875" style="6" customWidth="1"/>
    <col min="34" max="16384" width="9.140625" style="6"/>
  </cols>
  <sheetData>
    <row r="1" spans="1:55" s="2" customFormat="1" ht="41.45" customHeight="1">
      <c r="A1" s="477"/>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row>
    <row r="2" spans="1:55" s="2" customFormat="1" ht="41.45" customHeight="1">
      <c r="A2" s="477"/>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row>
    <row r="3" spans="1:55" s="2" customFormat="1" ht="41.45" customHeight="1">
      <c r="A3" s="477"/>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C3" s="70" t="s">
        <v>28</v>
      </c>
    </row>
    <row r="4" spans="1:55" ht="41.45" customHeight="1">
      <c r="A4" s="604"/>
      <c r="B4" s="605"/>
      <c r="C4" s="605"/>
      <c r="D4" s="605"/>
      <c r="E4" s="605"/>
      <c r="F4" s="605"/>
      <c r="G4" s="605"/>
      <c r="H4" s="605"/>
      <c r="I4" s="605"/>
      <c r="J4" s="605"/>
      <c r="K4" s="605"/>
      <c r="L4" s="605"/>
      <c r="M4" s="605"/>
      <c r="N4" s="605"/>
      <c r="O4" s="605"/>
      <c r="P4" s="605"/>
      <c r="Q4" s="605"/>
      <c r="R4" s="605"/>
      <c r="S4" s="605"/>
      <c r="T4" s="605"/>
      <c r="U4" s="605"/>
      <c r="V4" s="605"/>
      <c r="W4" s="605"/>
      <c r="X4" s="605"/>
      <c r="Y4" s="605"/>
      <c r="Z4" s="605"/>
      <c r="AA4" s="605"/>
      <c r="AB4" s="71"/>
      <c r="AC4" s="4" t="s">
        <v>38</v>
      </c>
    </row>
    <row r="5" spans="1:55" ht="41.45" customHeight="1">
      <c r="A5" s="604"/>
      <c r="B5" s="605"/>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71"/>
      <c r="AC5" s="4" t="s">
        <v>0</v>
      </c>
    </row>
    <row r="6" spans="1:55" ht="41.45" customHeight="1">
      <c r="A6" s="615" t="s">
        <v>2121</v>
      </c>
      <c r="B6" s="616"/>
      <c r="C6" s="616"/>
      <c r="D6" s="616"/>
      <c r="E6" s="616"/>
      <c r="F6" s="616"/>
      <c r="G6" s="616"/>
      <c r="H6" s="616"/>
      <c r="I6" s="616"/>
      <c r="J6" s="616"/>
      <c r="K6" s="616"/>
      <c r="L6" s="616"/>
      <c r="M6" s="616"/>
      <c r="N6" s="616"/>
      <c r="O6" s="616"/>
      <c r="P6" s="616"/>
      <c r="Q6" s="616"/>
      <c r="R6" s="616"/>
      <c r="S6" s="616"/>
      <c r="T6" s="616"/>
      <c r="U6" s="616"/>
      <c r="V6" s="616"/>
      <c r="W6" s="616"/>
      <c r="X6" s="616"/>
      <c r="Y6" s="617"/>
      <c r="Z6" s="617"/>
      <c r="AA6" s="617"/>
      <c r="AB6" s="202"/>
    </row>
    <row r="7" spans="1:55" ht="41.45" customHeight="1">
      <c r="A7" s="618" t="s">
        <v>1783</v>
      </c>
      <c r="B7" s="616"/>
      <c r="C7" s="616"/>
      <c r="D7" s="616"/>
      <c r="E7" s="616"/>
      <c r="F7" s="616"/>
      <c r="G7" s="616"/>
      <c r="H7" s="616"/>
      <c r="I7" s="616"/>
      <c r="J7" s="616"/>
      <c r="K7" s="616"/>
      <c r="L7" s="616"/>
      <c r="M7" s="616"/>
      <c r="N7" s="616"/>
      <c r="O7" s="616"/>
      <c r="P7" s="616"/>
      <c r="Q7" s="616"/>
      <c r="R7" s="616"/>
      <c r="S7" s="616"/>
      <c r="T7" s="616"/>
      <c r="U7" s="616"/>
      <c r="V7" s="616"/>
      <c r="W7" s="616"/>
      <c r="X7" s="616"/>
      <c r="Y7" s="203"/>
      <c r="Z7" s="203"/>
      <c r="AA7" s="203"/>
      <c r="AB7" s="202"/>
    </row>
    <row r="8" spans="1:55" ht="41.45" customHeight="1">
      <c r="A8" s="619" t="s">
        <v>3</v>
      </c>
      <c r="B8" s="620" t="s">
        <v>4</v>
      </c>
      <c r="C8" s="621" t="s">
        <v>5</v>
      </c>
      <c r="D8" s="621" t="s">
        <v>6</v>
      </c>
      <c r="E8" s="624" t="s">
        <v>7</v>
      </c>
      <c r="F8" s="627">
        <v>2018</v>
      </c>
      <c r="G8" s="628"/>
      <c r="H8" s="628"/>
      <c r="I8" s="628"/>
      <c r="J8" s="628"/>
      <c r="K8" s="628"/>
      <c r="L8" s="629"/>
      <c r="M8" s="630"/>
      <c r="N8" s="646">
        <v>2019</v>
      </c>
      <c r="O8" s="647"/>
      <c r="P8" s="647"/>
      <c r="Q8" s="647"/>
      <c r="R8" s="647"/>
      <c r="S8" s="647"/>
      <c r="T8" s="647"/>
      <c r="U8" s="648"/>
      <c r="V8" s="631">
        <v>2020</v>
      </c>
      <c r="W8" s="632" t="s">
        <v>8</v>
      </c>
      <c r="X8" s="641" t="s">
        <v>9</v>
      </c>
      <c r="Y8" s="642" t="s">
        <v>10</v>
      </c>
      <c r="Z8" s="620" t="s">
        <v>11</v>
      </c>
      <c r="AA8" s="643" t="s">
        <v>12</v>
      </c>
      <c r="AB8" s="643" t="s">
        <v>13</v>
      </c>
    </row>
    <row r="9" spans="1:55" ht="41.45" customHeight="1">
      <c r="A9" s="619"/>
      <c r="B9" s="620"/>
      <c r="C9" s="622"/>
      <c r="D9" s="622"/>
      <c r="E9" s="625"/>
      <c r="F9" s="633" t="s">
        <v>14</v>
      </c>
      <c r="G9" s="620"/>
      <c r="H9" s="620"/>
      <c r="I9" s="620"/>
      <c r="J9" s="620"/>
      <c r="K9" s="620"/>
      <c r="L9" s="634"/>
      <c r="M9" s="635"/>
      <c r="N9" s="649" t="s">
        <v>14</v>
      </c>
      <c r="O9" s="650"/>
      <c r="P9" s="650"/>
      <c r="Q9" s="650"/>
      <c r="R9" s="650"/>
      <c r="S9" s="650"/>
      <c r="T9" s="650"/>
      <c r="U9" s="651"/>
      <c r="V9" s="631"/>
      <c r="W9" s="632"/>
      <c r="X9" s="641"/>
      <c r="Y9" s="642"/>
      <c r="Z9" s="620"/>
      <c r="AA9" s="644"/>
      <c r="AB9" s="644"/>
    </row>
    <row r="10" spans="1:55" ht="41.45" customHeight="1">
      <c r="A10" s="619"/>
      <c r="B10" s="620"/>
      <c r="C10" s="622"/>
      <c r="D10" s="622"/>
      <c r="E10" s="625"/>
      <c r="F10" s="636" t="s">
        <v>696</v>
      </c>
      <c r="G10" s="637" t="s">
        <v>697</v>
      </c>
      <c r="H10" s="638" t="s">
        <v>698</v>
      </c>
      <c r="I10" s="639" t="s">
        <v>18</v>
      </c>
      <c r="J10" s="638" t="s">
        <v>699</v>
      </c>
      <c r="K10" s="638" t="s">
        <v>700</v>
      </c>
      <c r="L10" s="639" t="s">
        <v>21</v>
      </c>
      <c r="M10" s="657" t="s">
        <v>22</v>
      </c>
      <c r="N10" s="652" t="s">
        <v>15</v>
      </c>
      <c r="O10" s="654" t="s">
        <v>16</v>
      </c>
      <c r="P10" s="545" t="s">
        <v>17</v>
      </c>
      <c r="Q10" s="545" t="s">
        <v>18</v>
      </c>
      <c r="R10" s="545" t="s">
        <v>19</v>
      </c>
      <c r="S10" s="545" t="s">
        <v>20</v>
      </c>
      <c r="T10" s="545" t="s">
        <v>21</v>
      </c>
      <c r="U10" s="548" t="s">
        <v>22</v>
      </c>
      <c r="V10" s="631"/>
      <c r="W10" s="632"/>
      <c r="X10" s="641"/>
      <c r="Y10" s="642"/>
      <c r="Z10" s="620"/>
      <c r="AA10" s="644"/>
      <c r="AB10" s="644"/>
    </row>
    <row r="11" spans="1:55" ht="41.45" customHeight="1">
      <c r="A11" s="619"/>
      <c r="B11" s="620"/>
      <c r="C11" s="623"/>
      <c r="D11" s="623"/>
      <c r="E11" s="626"/>
      <c r="F11" s="636"/>
      <c r="G11" s="637"/>
      <c r="H11" s="638"/>
      <c r="I11" s="640"/>
      <c r="J11" s="638"/>
      <c r="K11" s="638"/>
      <c r="L11" s="640"/>
      <c r="M11" s="658"/>
      <c r="N11" s="653"/>
      <c r="O11" s="655"/>
      <c r="P11" s="546"/>
      <c r="Q11" s="546"/>
      <c r="R11" s="546"/>
      <c r="S11" s="546"/>
      <c r="T11" s="546"/>
      <c r="U11" s="656"/>
      <c r="V11" s="631"/>
      <c r="W11" s="632"/>
      <c r="X11" s="641"/>
      <c r="Y11" s="642"/>
      <c r="Z11" s="620"/>
      <c r="AA11" s="645"/>
      <c r="AB11" s="645"/>
    </row>
    <row r="12" spans="1:55" ht="41.45" customHeight="1">
      <c r="A12" s="206"/>
      <c r="B12" s="207"/>
      <c r="C12" s="207"/>
      <c r="D12" s="207"/>
      <c r="E12" s="207"/>
      <c r="F12" s="205"/>
      <c r="G12" s="204"/>
      <c r="H12" s="205"/>
      <c r="I12" s="205"/>
      <c r="J12" s="205"/>
      <c r="K12" s="205"/>
      <c r="L12" s="205"/>
      <c r="M12" s="208"/>
      <c r="N12" s="205"/>
      <c r="O12" s="204"/>
      <c r="P12" s="205"/>
      <c r="Q12" s="205"/>
      <c r="R12" s="205"/>
      <c r="S12" s="205"/>
      <c r="T12" s="205"/>
      <c r="U12" s="208"/>
      <c r="V12" s="209"/>
      <c r="W12" s="208"/>
      <c r="X12" s="210"/>
      <c r="Y12" s="211"/>
      <c r="Z12" s="212"/>
      <c r="AA12" s="213"/>
      <c r="AB12" s="213"/>
    </row>
    <row r="13" spans="1:55" s="17" customFormat="1" ht="41.45" customHeight="1">
      <c r="A13" s="659" t="s">
        <v>1784</v>
      </c>
      <c r="B13" s="659"/>
      <c r="C13" s="214"/>
      <c r="D13" s="214"/>
      <c r="E13" s="215"/>
      <c r="F13" s="216">
        <f>F14+F17+F19+F21</f>
        <v>1000</v>
      </c>
      <c r="G13" s="216">
        <f>G14+G17+G19+G21</f>
        <v>0</v>
      </c>
      <c r="H13" s="216">
        <f>H14+H17+H19+H21</f>
        <v>0</v>
      </c>
      <c r="I13" s="217"/>
      <c r="J13" s="216">
        <f>J14+J17+J19+J21</f>
        <v>0</v>
      </c>
      <c r="K13" s="216">
        <f>K14+K17+K19+K21</f>
        <v>0</v>
      </c>
      <c r="L13" s="217"/>
      <c r="M13" s="216">
        <f>M14+M17+M19+M21</f>
        <v>1000</v>
      </c>
      <c r="N13" s="216">
        <f>N14+N17+N19+N21</f>
        <v>0</v>
      </c>
      <c r="O13" s="216">
        <f>O14+O17+O19+O21</f>
        <v>0</v>
      </c>
      <c r="P13" s="216">
        <f>P14+P17+P19+P21</f>
        <v>0</v>
      </c>
      <c r="Q13" s="217"/>
      <c r="R13" s="216">
        <f>R14+R17+R19+R21</f>
        <v>0</v>
      </c>
      <c r="S13" s="216">
        <f>S14+S17+S19+S21</f>
        <v>0</v>
      </c>
      <c r="T13" s="217"/>
      <c r="U13" s="216">
        <f>U14+U17+U19+U21</f>
        <v>0</v>
      </c>
      <c r="V13" s="216">
        <f>V14+V17+V19+V21</f>
        <v>170000</v>
      </c>
      <c r="W13" s="216">
        <f>W14+W17+W19+W21</f>
        <v>171000</v>
      </c>
      <c r="X13" s="218"/>
      <c r="Y13" s="219"/>
      <c r="Z13" s="220"/>
      <c r="AA13" s="220"/>
      <c r="AB13" s="220"/>
      <c r="AC13" s="6"/>
      <c r="AI13" s="6"/>
      <c r="AJ13" s="6"/>
      <c r="AK13" s="6"/>
      <c r="AL13" s="6"/>
      <c r="AM13" s="6"/>
      <c r="AN13" s="6"/>
      <c r="AO13" s="6"/>
      <c r="AP13" s="6"/>
      <c r="AQ13" s="6"/>
      <c r="AR13" s="6"/>
      <c r="AS13" s="6"/>
      <c r="AT13" s="6"/>
      <c r="AU13" s="6"/>
      <c r="AV13" s="6"/>
      <c r="AW13" s="6"/>
      <c r="AX13" s="6"/>
      <c r="AY13" s="6"/>
      <c r="AZ13" s="6"/>
      <c r="BA13" s="6"/>
      <c r="BB13" s="6"/>
      <c r="BC13" s="6"/>
    </row>
    <row r="14" spans="1:55" s="17" customFormat="1" ht="41.45" customHeight="1">
      <c r="A14" s="221"/>
      <c r="B14" s="222" t="s">
        <v>1785</v>
      </c>
      <c r="C14" s="223"/>
      <c r="D14" s="223"/>
      <c r="E14" s="224"/>
      <c r="F14" s="225">
        <f>SUM(F15:F16)</f>
        <v>1000</v>
      </c>
      <c r="G14" s="225">
        <f>SUM(G15:G16)</f>
        <v>0</v>
      </c>
      <c r="H14" s="225">
        <f>SUM(H15:H16)</f>
        <v>0</v>
      </c>
      <c r="I14" s="226"/>
      <c r="J14" s="225">
        <f>SUM(J15:J16)</f>
        <v>0</v>
      </c>
      <c r="K14" s="225">
        <f>SUM(K15:K16)</f>
        <v>0</v>
      </c>
      <c r="L14" s="226"/>
      <c r="M14" s="225">
        <f>SUM(M15:M16)</f>
        <v>1000</v>
      </c>
      <c r="N14" s="225">
        <f>SUM(N15:N16)</f>
        <v>0</v>
      </c>
      <c r="O14" s="225">
        <f>SUM(O15:O16)</f>
        <v>0</v>
      </c>
      <c r="P14" s="225">
        <f>SUM(P15:P16)</f>
        <v>0</v>
      </c>
      <c r="Q14" s="226"/>
      <c r="R14" s="225">
        <f>SUM(R15:R16)</f>
        <v>0</v>
      </c>
      <c r="S14" s="225">
        <f>SUM(S15:S16)</f>
        <v>0</v>
      </c>
      <c r="T14" s="226"/>
      <c r="U14" s="225">
        <f>SUM(U15:U16)</f>
        <v>0</v>
      </c>
      <c r="V14" s="225">
        <f>SUM(V15:V16)</f>
        <v>0</v>
      </c>
      <c r="W14" s="225">
        <f>SUM(W15:W16)</f>
        <v>1000</v>
      </c>
      <c r="X14" s="227"/>
      <c r="Y14" s="228"/>
      <c r="Z14" s="229"/>
      <c r="AA14" s="229"/>
      <c r="AB14" s="229"/>
      <c r="AC14" s="6"/>
      <c r="AI14" s="6"/>
      <c r="AJ14" s="6"/>
      <c r="AK14" s="6"/>
      <c r="AL14" s="6"/>
      <c r="AM14" s="6"/>
      <c r="AN14" s="6"/>
      <c r="AO14" s="6"/>
      <c r="AP14" s="6"/>
      <c r="AQ14" s="6"/>
      <c r="AR14" s="6"/>
      <c r="AS14" s="6"/>
      <c r="AT14" s="6"/>
      <c r="AU14" s="6"/>
      <c r="AV14" s="6"/>
      <c r="AW14" s="6"/>
      <c r="AX14" s="6"/>
      <c r="AY14" s="6"/>
      <c r="AZ14" s="6"/>
      <c r="BA14" s="6"/>
      <c r="BB14" s="6"/>
      <c r="BC14" s="6"/>
    </row>
    <row r="15" spans="1:55" s="279" customFormat="1" ht="76.349999999999994" customHeight="1">
      <c r="A15" s="297" t="s">
        <v>1786</v>
      </c>
      <c r="B15" s="303" t="s">
        <v>1787</v>
      </c>
      <c r="C15" s="305" t="s">
        <v>1788</v>
      </c>
      <c r="D15" s="305" t="s">
        <v>28</v>
      </c>
      <c r="E15" s="347" t="s">
        <v>1789</v>
      </c>
      <c r="F15" s="301">
        <v>1000</v>
      </c>
      <c r="G15" s="302"/>
      <c r="H15" s="302"/>
      <c r="I15" s="302"/>
      <c r="J15" s="302"/>
      <c r="K15" s="302"/>
      <c r="L15" s="302"/>
      <c r="M15" s="348">
        <f>F15+H15+J15+K15</f>
        <v>1000</v>
      </c>
      <c r="N15" s="301"/>
      <c r="O15" s="302"/>
      <c r="P15" s="302"/>
      <c r="Q15" s="302"/>
      <c r="R15" s="302"/>
      <c r="S15" s="302"/>
      <c r="T15" s="302"/>
      <c r="U15" s="348">
        <f>N15+P15+R15+S15</f>
        <v>0</v>
      </c>
      <c r="V15" s="302"/>
      <c r="W15" s="302">
        <f>V15+U15+M15</f>
        <v>1000</v>
      </c>
      <c r="X15" s="349" t="s">
        <v>1790</v>
      </c>
      <c r="Y15" s="350">
        <v>2018</v>
      </c>
      <c r="Z15" s="298" t="s">
        <v>1791</v>
      </c>
      <c r="AA15" s="306" t="s">
        <v>175</v>
      </c>
      <c r="AB15" s="306" t="s">
        <v>1792</v>
      </c>
    </row>
    <row r="16" spans="1:55" s="44" customFormat="1" ht="41.45" customHeight="1">
      <c r="A16" s="230"/>
      <c r="B16" s="245"/>
      <c r="C16" s="239"/>
      <c r="D16" s="239"/>
      <c r="E16" s="242"/>
      <c r="F16" s="243"/>
      <c r="G16" s="244"/>
      <c r="H16" s="244"/>
      <c r="I16" s="244"/>
      <c r="J16" s="244"/>
      <c r="K16" s="244"/>
      <c r="L16" s="244"/>
      <c r="M16" s="236">
        <f>F16+H16+J16+K16</f>
        <v>0</v>
      </c>
      <c r="N16" s="243"/>
      <c r="O16" s="244"/>
      <c r="P16" s="244"/>
      <c r="Q16" s="244"/>
      <c r="R16" s="244"/>
      <c r="S16" s="244"/>
      <c r="T16" s="244"/>
      <c r="U16" s="236">
        <f>N16+P16+R16+S16</f>
        <v>0</v>
      </c>
      <c r="V16" s="244"/>
      <c r="W16" s="235">
        <f>V16+U16+M16</f>
        <v>0</v>
      </c>
      <c r="X16" s="246"/>
      <c r="Y16" s="238"/>
      <c r="Z16" s="239"/>
      <c r="AA16" s="240"/>
      <c r="AB16" s="240"/>
    </row>
    <row r="17" spans="1:55" s="17" customFormat="1" ht="41.45" customHeight="1">
      <c r="A17" s="241"/>
      <c r="B17" s="222" t="s">
        <v>1793</v>
      </c>
      <c r="C17" s="223"/>
      <c r="D17" s="223"/>
      <c r="E17" s="224"/>
      <c r="F17" s="225">
        <f>SUM(F18:F18)</f>
        <v>0</v>
      </c>
      <c r="G17" s="225">
        <f>SUM(G18:G18)</f>
        <v>0</v>
      </c>
      <c r="H17" s="225">
        <f>SUM(H18:H18)</f>
        <v>0</v>
      </c>
      <c r="I17" s="226"/>
      <c r="J17" s="225">
        <f>SUM(J18:J18)</f>
        <v>0</v>
      </c>
      <c r="K17" s="225">
        <f>SUM(K18:K18)</f>
        <v>0</v>
      </c>
      <c r="L17" s="226"/>
      <c r="M17" s="225">
        <f>SUM(M18:M18)</f>
        <v>0</v>
      </c>
      <c r="N17" s="225">
        <f>SUM(N18:N18)</f>
        <v>0</v>
      </c>
      <c r="O17" s="225">
        <f>SUM(O18:O18)</f>
        <v>0</v>
      </c>
      <c r="P17" s="225">
        <f>SUM(P18:P18)</f>
        <v>0</v>
      </c>
      <c r="Q17" s="226"/>
      <c r="R17" s="225">
        <f>SUM(R18:R18)</f>
        <v>0</v>
      </c>
      <c r="S17" s="225">
        <f>SUM(S18:S18)</f>
        <v>0</v>
      </c>
      <c r="T17" s="226"/>
      <c r="U17" s="225">
        <f>SUM(U18:U18)</f>
        <v>0</v>
      </c>
      <c r="V17" s="225">
        <f>SUM(V18:V18)</f>
        <v>0</v>
      </c>
      <c r="W17" s="225">
        <f>SUM(W18:W18)</f>
        <v>0</v>
      </c>
      <c r="X17" s="227"/>
      <c r="Y17" s="228"/>
      <c r="Z17" s="229"/>
      <c r="AA17" s="229"/>
      <c r="AB17" s="229"/>
      <c r="AC17" s="6"/>
      <c r="AI17" s="6"/>
      <c r="AJ17" s="6"/>
      <c r="AK17" s="6"/>
      <c r="AL17" s="6"/>
      <c r="AM17" s="6"/>
      <c r="AN17" s="6"/>
      <c r="AO17" s="6"/>
      <c r="AP17" s="6"/>
      <c r="AQ17" s="6"/>
      <c r="AR17" s="6"/>
      <c r="AS17" s="6"/>
      <c r="AT17" s="6"/>
      <c r="AU17" s="6"/>
      <c r="AV17" s="6"/>
      <c r="AW17" s="6"/>
      <c r="AX17" s="6"/>
      <c r="AY17" s="6"/>
      <c r="AZ17" s="6"/>
      <c r="BA17" s="6"/>
      <c r="BB17" s="6"/>
      <c r="BC17" s="6"/>
    </row>
    <row r="18" spans="1:55" ht="41.45" customHeight="1">
      <c r="A18" s="230" t="s">
        <v>1794</v>
      </c>
      <c r="B18" s="231"/>
      <c r="C18" s="232"/>
      <c r="D18" s="232"/>
      <c r="E18" s="233"/>
      <c r="F18" s="234"/>
      <c r="G18" s="235"/>
      <c r="H18" s="235"/>
      <c r="I18" s="235"/>
      <c r="J18" s="235"/>
      <c r="K18" s="235"/>
      <c r="L18" s="235"/>
      <c r="M18" s="236">
        <f>F18+H18+J18+K18</f>
        <v>0</v>
      </c>
      <c r="N18" s="234"/>
      <c r="O18" s="235"/>
      <c r="P18" s="235"/>
      <c r="Q18" s="235"/>
      <c r="R18" s="235"/>
      <c r="S18" s="235"/>
      <c r="T18" s="235"/>
      <c r="U18" s="236">
        <f>N18+P18+R18+S18</f>
        <v>0</v>
      </c>
      <c r="V18" s="235"/>
      <c r="W18" s="235">
        <f>V18+U18+M18</f>
        <v>0</v>
      </c>
      <c r="X18" s="237"/>
      <c r="Y18" s="238"/>
      <c r="Z18" s="239"/>
      <c r="AA18" s="240"/>
      <c r="AB18" s="240"/>
    </row>
    <row r="19" spans="1:55" s="17" customFormat="1" ht="41.45" customHeight="1">
      <c r="A19" s="241"/>
      <c r="B19" s="222" t="s">
        <v>1795</v>
      </c>
      <c r="C19" s="223"/>
      <c r="D19" s="223"/>
      <c r="E19" s="224"/>
      <c r="F19" s="225">
        <f>SUM(F20:F20)</f>
        <v>0</v>
      </c>
      <c r="G19" s="225">
        <f>SUM(G20:G20)</f>
        <v>0</v>
      </c>
      <c r="H19" s="225">
        <f>SUM(H20:H20)</f>
        <v>0</v>
      </c>
      <c r="I19" s="226"/>
      <c r="J19" s="225">
        <f>SUM(J20:J20)</f>
        <v>0</v>
      </c>
      <c r="K19" s="225">
        <f>SUM(K20:K20)</f>
        <v>0</v>
      </c>
      <c r="L19" s="226"/>
      <c r="M19" s="225">
        <f>SUM(M20:M20)</f>
        <v>0</v>
      </c>
      <c r="N19" s="225">
        <f>SUM(N20:N20)</f>
        <v>0</v>
      </c>
      <c r="O19" s="225">
        <f>SUM(O20:O20)</f>
        <v>0</v>
      </c>
      <c r="P19" s="225">
        <f>SUM(P20:P20)</f>
        <v>0</v>
      </c>
      <c r="Q19" s="226"/>
      <c r="R19" s="225">
        <f>SUM(R20:R20)</f>
        <v>0</v>
      </c>
      <c r="S19" s="225">
        <f>SUM(S20:S20)</f>
        <v>0</v>
      </c>
      <c r="T19" s="226"/>
      <c r="U19" s="225">
        <f>SUM(U20:U20)</f>
        <v>0</v>
      </c>
      <c r="V19" s="225">
        <f>SUM(V20:V20)</f>
        <v>0</v>
      </c>
      <c r="W19" s="225">
        <f>SUM(W20:W20)</f>
        <v>0</v>
      </c>
      <c r="X19" s="227"/>
      <c r="Y19" s="228"/>
      <c r="Z19" s="229"/>
      <c r="AA19" s="229"/>
      <c r="AB19" s="229"/>
      <c r="AC19" s="6"/>
      <c r="AI19" s="6"/>
      <c r="AJ19" s="6"/>
      <c r="AK19" s="6"/>
      <c r="AL19" s="6"/>
      <c r="AM19" s="6"/>
      <c r="AN19" s="6"/>
      <c r="AO19" s="6"/>
      <c r="AP19" s="6"/>
      <c r="AQ19" s="6"/>
      <c r="AR19" s="6"/>
      <c r="AS19" s="6"/>
      <c r="AT19" s="6"/>
      <c r="AU19" s="6"/>
      <c r="AV19" s="6"/>
      <c r="AW19" s="6"/>
      <c r="AX19" s="6"/>
      <c r="AY19" s="6"/>
      <c r="AZ19" s="6"/>
      <c r="BA19" s="6"/>
      <c r="BB19" s="6"/>
      <c r="BC19" s="6"/>
    </row>
    <row r="20" spans="1:55" ht="41.45" customHeight="1">
      <c r="A20" s="230" t="s">
        <v>1796</v>
      </c>
      <c r="B20" s="231"/>
      <c r="C20" s="232"/>
      <c r="D20" s="232"/>
      <c r="E20" s="233"/>
      <c r="F20" s="234"/>
      <c r="G20" s="235"/>
      <c r="H20" s="235"/>
      <c r="I20" s="235"/>
      <c r="J20" s="235"/>
      <c r="K20" s="235"/>
      <c r="L20" s="235"/>
      <c r="M20" s="236">
        <f>F20+H20+J20+K20</f>
        <v>0</v>
      </c>
      <c r="N20" s="234"/>
      <c r="O20" s="235"/>
      <c r="P20" s="235"/>
      <c r="Q20" s="235"/>
      <c r="R20" s="235"/>
      <c r="S20" s="235"/>
      <c r="T20" s="235"/>
      <c r="U20" s="236">
        <f>N20+P20+R20+S20</f>
        <v>0</v>
      </c>
      <c r="V20" s="235"/>
      <c r="W20" s="235">
        <f>V20+U20+M20</f>
        <v>0</v>
      </c>
      <c r="X20" s="237"/>
      <c r="Y20" s="238"/>
      <c r="Z20" s="239"/>
      <c r="AA20" s="240"/>
      <c r="AB20" s="240"/>
    </row>
    <row r="21" spans="1:55" s="17" customFormat="1" ht="41.45" customHeight="1">
      <c r="A21" s="241"/>
      <c r="B21" s="222" t="s">
        <v>1797</v>
      </c>
      <c r="C21" s="223"/>
      <c r="D21" s="224"/>
      <c r="E21" s="224"/>
      <c r="F21" s="225">
        <f>SUM(F22:F24)</f>
        <v>0</v>
      </c>
      <c r="G21" s="225">
        <f>SUM(G22:G24)</f>
        <v>0</v>
      </c>
      <c r="H21" s="225">
        <f>SUM(H22:H24)</f>
        <v>0</v>
      </c>
      <c r="I21" s="226"/>
      <c r="J21" s="225">
        <f>SUM(J22:J24)</f>
        <v>0</v>
      </c>
      <c r="K21" s="225">
        <f>SUM(K22:K24)</f>
        <v>0</v>
      </c>
      <c r="L21" s="226"/>
      <c r="M21" s="225">
        <f>SUM(M22:M24)</f>
        <v>0</v>
      </c>
      <c r="N21" s="225">
        <f>SUM(N22:N24)</f>
        <v>0</v>
      </c>
      <c r="O21" s="225">
        <f>SUM(O22:O24)</f>
        <v>0</v>
      </c>
      <c r="P21" s="225">
        <f>SUM(P22:P24)</f>
        <v>0</v>
      </c>
      <c r="Q21" s="226"/>
      <c r="R21" s="225">
        <f>SUM(R22:R24)</f>
        <v>0</v>
      </c>
      <c r="S21" s="225">
        <f>SUM(S22:S24)</f>
        <v>0</v>
      </c>
      <c r="T21" s="226"/>
      <c r="U21" s="225">
        <f>SUM(U22:U24)</f>
        <v>0</v>
      </c>
      <c r="V21" s="225">
        <f>SUM(V22:V24)</f>
        <v>170000</v>
      </c>
      <c r="W21" s="225">
        <f>SUM(W22:W24)</f>
        <v>170000</v>
      </c>
      <c r="X21" s="227"/>
      <c r="Y21" s="228"/>
      <c r="Z21" s="229"/>
      <c r="AA21" s="229"/>
      <c r="AB21" s="229"/>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row>
    <row r="22" spans="1:55" s="279" customFormat="1" ht="109.7" customHeight="1">
      <c r="A22" s="297" t="s">
        <v>1798</v>
      </c>
      <c r="B22" s="303" t="s">
        <v>1799</v>
      </c>
      <c r="C22" s="305" t="s">
        <v>1800</v>
      </c>
      <c r="D22" s="305" t="s">
        <v>38</v>
      </c>
      <c r="E22" s="347" t="s">
        <v>1801</v>
      </c>
      <c r="F22" s="301"/>
      <c r="G22" s="302"/>
      <c r="H22" s="302"/>
      <c r="I22" s="302"/>
      <c r="J22" s="302"/>
      <c r="K22" s="302"/>
      <c r="L22" s="302"/>
      <c r="M22" s="348">
        <f>F22+H22+J22+K22</f>
        <v>0</v>
      </c>
      <c r="N22" s="301"/>
      <c r="O22" s="302"/>
      <c r="P22" s="302"/>
      <c r="Q22" s="302"/>
      <c r="R22" s="302"/>
      <c r="S22" s="302"/>
      <c r="T22" s="302"/>
      <c r="U22" s="348">
        <f>N22+P22+R22+S22</f>
        <v>0</v>
      </c>
      <c r="V22" s="302">
        <v>70000</v>
      </c>
      <c r="W22" s="302">
        <f>V22+U22+M22</f>
        <v>70000</v>
      </c>
      <c r="X22" s="349" t="s">
        <v>1802</v>
      </c>
      <c r="Y22" s="350">
        <v>2019</v>
      </c>
      <c r="Z22" s="298" t="s">
        <v>1689</v>
      </c>
      <c r="AA22" s="306"/>
      <c r="AB22" s="306"/>
    </row>
    <row r="23" spans="1:55" s="279" customFormat="1" ht="102.95" customHeight="1">
      <c r="A23" s="297" t="s">
        <v>1803</v>
      </c>
      <c r="B23" s="303" t="s">
        <v>1804</v>
      </c>
      <c r="C23" s="305" t="s">
        <v>1800</v>
      </c>
      <c r="D23" s="305" t="s">
        <v>38</v>
      </c>
      <c r="E23" s="347" t="s">
        <v>1801</v>
      </c>
      <c r="F23" s="301"/>
      <c r="G23" s="302"/>
      <c r="H23" s="302"/>
      <c r="I23" s="302"/>
      <c r="J23" s="302"/>
      <c r="K23" s="302"/>
      <c r="L23" s="302"/>
      <c r="M23" s="348">
        <f>F23+H23+J23+K23</f>
        <v>0</v>
      </c>
      <c r="N23" s="301"/>
      <c r="O23" s="302"/>
      <c r="P23" s="302"/>
      <c r="Q23" s="302"/>
      <c r="R23" s="302"/>
      <c r="S23" s="302"/>
      <c r="T23" s="302"/>
      <c r="U23" s="348">
        <f>N23+P23+R23+S23</f>
        <v>0</v>
      </c>
      <c r="V23" s="302">
        <v>100000</v>
      </c>
      <c r="W23" s="302">
        <f>V23+U23+M23</f>
        <v>100000</v>
      </c>
      <c r="X23" s="349" t="s">
        <v>1805</v>
      </c>
      <c r="Y23" s="350">
        <v>2019</v>
      </c>
      <c r="Z23" s="298" t="s">
        <v>1689</v>
      </c>
      <c r="AA23" s="306"/>
      <c r="AB23" s="306"/>
    </row>
    <row r="24" spans="1:55" ht="41.45" customHeight="1">
      <c r="A24" s="230"/>
      <c r="B24" s="231"/>
      <c r="C24" s="232"/>
      <c r="D24" s="232"/>
      <c r="E24" s="233"/>
      <c r="F24" s="234"/>
      <c r="G24" s="235"/>
      <c r="H24" s="235"/>
      <c r="I24" s="235"/>
      <c r="J24" s="235"/>
      <c r="K24" s="235"/>
      <c r="L24" s="235"/>
      <c r="M24" s="236"/>
      <c r="N24" s="234"/>
      <c r="O24" s="235"/>
      <c r="P24" s="235"/>
      <c r="Q24" s="235"/>
      <c r="R24" s="235"/>
      <c r="S24" s="235"/>
      <c r="T24" s="235"/>
      <c r="U24" s="236"/>
      <c r="V24" s="235"/>
      <c r="W24" s="235"/>
      <c r="X24" s="237"/>
      <c r="Y24" s="238"/>
      <c r="Z24" s="239"/>
      <c r="AA24" s="239"/>
      <c r="AB24" s="239"/>
    </row>
    <row r="25" spans="1:55" ht="41.45" customHeight="1">
      <c r="A25" s="247"/>
      <c r="B25" s="248"/>
      <c r="C25" s="249"/>
      <c r="D25" s="249"/>
      <c r="E25" s="249"/>
      <c r="F25" s="250"/>
      <c r="G25" s="251"/>
      <c r="H25" s="250"/>
      <c r="I25" s="250"/>
      <c r="J25" s="250"/>
      <c r="K25" s="250"/>
      <c r="L25" s="250"/>
      <c r="M25" s="250"/>
      <c r="N25" s="250"/>
      <c r="O25" s="251"/>
      <c r="P25" s="250"/>
      <c r="Q25" s="250"/>
      <c r="R25" s="250"/>
      <c r="S25" s="250"/>
      <c r="T25" s="250"/>
      <c r="U25" s="250"/>
      <c r="V25" s="250"/>
      <c r="W25" s="250"/>
      <c r="X25" s="252"/>
      <c r="Y25" s="253"/>
      <c r="Z25" s="254"/>
      <c r="AA25" s="254"/>
      <c r="AB25" s="254"/>
    </row>
    <row r="26" spans="1:55" ht="41.45" customHeight="1">
      <c r="A26" s="247"/>
      <c r="B26" s="248"/>
      <c r="C26" s="249"/>
      <c r="D26" s="249"/>
      <c r="E26" s="249"/>
      <c r="F26" s="250"/>
      <c r="G26" s="251"/>
      <c r="H26" s="250"/>
      <c r="I26" s="250"/>
      <c r="J26" s="250"/>
      <c r="K26" s="250"/>
      <c r="L26" s="250"/>
      <c r="M26" s="250"/>
      <c r="N26" s="250"/>
      <c r="O26" s="251"/>
      <c r="P26" s="250"/>
      <c r="Q26" s="250"/>
      <c r="R26" s="250"/>
      <c r="S26" s="250"/>
      <c r="T26" s="250"/>
      <c r="U26" s="250"/>
      <c r="V26" s="250"/>
      <c r="W26" s="250"/>
      <c r="X26" s="252"/>
      <c r="Y26" s="253"/>
      <c r="Z26" s="254"/>
      <c r="AA26" s="254"/>
      <c r="AB26" s="254"/>
    </row>
    <row r="27" spans="1:55" ht="41.45" customHeight="1">
      <c r="B27" s="62">
        <f>COUNTA(B22:B24,B20:B20,B18:B18,B15:B16)</f>
        <v>3</v>
      </c>
    </row>
    <row r="32" spans="1:55" ht="41.45" customHeight="1">
      <c r="AD32" s="5" t="s">
        <v>78</v>
      </c>
      <c r="AE32" s="5" t="s">
        <v>79</v>
      </c>
      <c r="AF32" s="5" t="s">
        <v>80</v>
      </c>
      <c r="AG32" s="5" t="s">
        <v>81</v>
      </c>
    </row>
    <row r="33" spans="30:34" ht="41.45" customHeight="1">
      <c r="AD33" s="68" t="s">
        <v>1806</v>
      </c>
      <c r="AE33" s="68" t="s">
        <v>1807</v>
      </c>
      <c r="AF33" s="68" t="s">
        <v>1808</v>
      </c>
      <c r="AG33" s="112" t="s">
        <v>1800</v>
      </c>
    </row>
    <row r="34" spans="30:34" ht="41.45" customHeight="1">
      <c r="AD34" s="68" t="s">
        <v>1809</v>
      </c>
      <c r="AE34" s="68" t="s">
        <v>1810</v>
      </c>
      <c r="AF34" s="68" t="s">
        <v>1811</v>
      </c>
      <c r="AG34" s="5"/>
    </row>
    <row r="35" spans="30:34" ht="41.45" customHeight="1">
      <c r="AD35" s="69" t="s">
        <v>1812</v>
      </c>
      <c r="AE35" s="68" t="s">
        <v>1813</v>
      </c>
      <c r="AF35" s="68" t="s">
        <v>1814</v>
      </c>
      <c r="AG35" s="43"/>
      <c r="AH35" s="44"/>
    </row>
    <row r="36" spans="30:34" ht="41.45" customHeight="1">
      <c r="AD36" s="68" t="s">
        <v>1815</v>
      </c>
      <c r="AE36" s="68" t="s">
        <v>1816</v>
      </c>
      <c r="AF36" s="51"/>
      <c r="AG36" s="51"/>
      <c r="AH36" s="52"/>
    </row>
    <row r="37" spans="30:34" ht="41.45" customHeight="1">
      <c r="AD37" s="68" t="s">
        <v>1817</v>
      </c>
      <c r="AE37" s="5"/>
      <c r="AF37" s="5"/>
      <c r="AG37" s="5"/>
    </row>
    <row r="38" spans="30:34" ht="41.45" customHeight="1">
      <c r="AD38" s="68" t="s">
        <v>1818</v>
      </c>
      <c r="AE38" s="5"/>
      <c r="AF38" s="5"/>
      <c r="AG38" s="5"/>
    </row>
    <row r="39" spans="30:34" ht="41.45" customHeight="1">
      <c r="AD39" s="68" t="s">
        <v>1819</v>
      </c>
      <c r="AE39" s="43"/>
      <c r="AF39" s="43"/>
      <c r="AG39" s="43"/>
      <c r="AH39" s="44"/>
    </row>
    <row r="40" spans="30:34" ht="41.45" customHeight="1">
      <c r="AD40" s="68" t="s">
        <v>1788</v>
      </c>
      <c r="AE40" s="51"/>
      <c r="AF40" s="51"/>
      <c r="AG40" s="51"/>
      <c r="AH40" s="52"/>
    </row>
    <row r="41" spans="30:34" ht="41.45" customHeight="1">
      <c r="AD41" s="68" t="s">
        <v>1820</v>
      </c>
      <c r="AE41" s="5"/>
      <c r="AF41" s="5"/>
      <c r="AG41" s="5"/>
    </row>
  </sheetData>
  <mergeCells count="41">
    <mergeCell ref="A13:B13"/>
    <mergeCell ref="N8:U8"/>
    <mergeCell ref="N9:U9"/>
    <mergeCell ref="N10:N11"/>
    <mergeCell ref="O10:O11"/>
    <mergeCell ref="P10:P11"/>
    <mergeCell ref="Q10:Q11"/>
    <mergeCell ref="R10:R11"/>
    <mergeCell ref="S10:S11"/>
    <mergeCell ref="T10:T11"/>
    <mergeCell ref="E8:E11"/>
    <mergeCell ref="L10:L11"/>
    <mergeCell ref="M10:M11"/>
    <mergeCell ref="U10:U11"/>
    <mergeCell ref="AB8:AB11"/>
    <mergeCell ref="F9:M9"/>
    <mergeCell ref="F10:F11"/>
    <mergeCell ref="G10:G11"/>
    <mergeCell ref="H10:H11"/>
    <mergeCell ref="I10:I11"/>
    <mergeCell ref="J10:J11"/>
    <mergeCell ref="F8:M8"/>
    <mergeCell ref="V8:V11"/>
    <mergeCell ref="W8:W11"/>
    <mergeCell ref="X8:X11"/>
    <mergeCell ref="K10:K11"/>
    <mergeCell ref="A6:X6"/>
    <mergeCell ref="Y6:AA6"/>
    <mergeCell ref="A7:X7"/>
    <mergeCell ref="A8:A11"/>
    <mergeCell ref="B8:B11"/>
    <mergeCell ref="C8:C11"/>
    <mergeCell ref="D8:D11"/>
    <mergeCell ref="Y8:Y11"/>
    <mergeCell ref="Z8:Z11"/>
    <mergeCell ref="AA8:AA11"/>
    <mergeCell ref="A1:AA1"/>
    <mergeCell ref="A2:AA2"/>
    <mergeCell ref="A3:AA3"/>
    <mergeCell ref="A4:AA4"/>
    <mergeCell ref="A5:AA5"/>
  </mergeCells>
  <dataValidations count="5">
    <dataValidation type="list" allowBlank="1" showInputMessage="1" showErrorMessage="1" sqref="C22:C24">
      <formula1>$AG$33</formula1>
    </dataValidation>
    <dataValidation type="list" allowBlank="1" showInputMessage="1" showErrorMessage="1" sqref="C20">
      <formula1>$AF$33:$AF$35</formula1>
    </dataValidation>
    <dataValidation type="list" allowBlank="1" showInputMessage="1" showErrorMessage="1" sqref="C18">
      <formula1>$AE$33:$AE$36</formula1>
    </dataValidation>
    <dataValidation type="list" allowBlank="1" showInputMessage="1" showErrorMessage="1" sqref="C15:C16">
      <formula1>$AD$33:$AD$41</formula1>
    </dataValidation>
    <dataValidation type="list" allowBlank="1" showInputMessage="1" showErrorMessage="1" sqref="D20 D18 D15:D16 D22:D24">
      <formula1>$AC$3:$AC$5</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2"/>
  <sheetViews>
    <sheetView zoomScale="85" zoomScaleNormal="85" workbookViewId="0">
      <selection activeCell="G35" sqref="G35"/>
    </sheetView>
  </sheetViews>
  <sheetFormatPr defaultColWidth="9.140625" defaultRowHeight="12.75"/>
  <cols>
    <col min="1" max="1" width="6.140625" style="111" customWidth="1"/>
    <col min="2" max="2" width="42.42578125" style="62" customWidth="1"/>
    <col min="3" max="3" width="17.7109375" style="63" customWidth="1"/>
    <col min="4" max="4" width="11.28515625" style="64" customWidth="1"/>
    <col min="5" max="8" width="11.28515625" style="63" customWidth="1"/>
    <col min="9" max="9" width="17.7109375" style="63" customWidth="1"/>
    <col min="10" max="10" width="11.28515625" style="64" customWidth="1"/>
    <col min="11" max="14" width="11.28515625" style="63" customWidth="1"/>
    <col min="15" max="15" width="12.7109375" style="63" customWidth="1"/>
    <col min="16" max="16" width="15.42578125" style="63" customWidth="1"/>
    <col min="17" max="17" width="47.42578125" style="67" customWidth="1"/>
    <col min="18" max="16384" width="9.140625" style="6"/>
  </cols>
  <sheetData>
    <row r="1" spans="1:44" s="2" customFormat="1" ht="18.75">
      <c r="A1" s="477"/>
      <c r="B1" s="478"/>
      <c r="C1" s="478"/>
      <c r="D1" s="478"/>
      <c r="E1" s="478"/>
      <c r="F1" s="478"/>
      <c r="G1" s="478"/>
      <c r="H1" s="478"/>
      <c r="I1" s="478"/>
      <c r="J1" s="478"/>
      <c r="K1" s="478"/>
      <c r="L1" s="478"/>
      <c r="M1" s="478"/>
      <c r="N1" s="478"/>
      <c r="O1" s="478"/>
      <c r="P1" s="478"/>
    </row>
    <row r="2" spans="1:44" s="2" customFormat="1" ht="18.75">
      <c r="A2" s="665"/>
      <c r="B2" s="666"/>
      <c r="C2" s="666"/>
      <c r="D2" s="666"/>
      <c r="E2" s="666"/>
      <c r="F2" s="666"/>
      <c r="G2" s="666"/>
      <c r="H2" s="666"/>
      <c r="I2" s="666"/>
      <c r="J2" s="666"/>
      <c r="K2" s="666"/>
      <c r="L2" s="666"/>
      <c r="M2" s="666"/>
      <c r="N2" s="666"/>
      <c r="O2" s="666"/>
      <c r="P2" s="666"/>
    </row>
    <row r="3" spans="1:44" s="2" customFormat="1" ht="18.75">
      <c r="A3" s="665"/>
      <c r="B3" s="666"/>
      <c r="C3" s="666"/>
      <c r="D3" s="666"/>
      <c r="E3" s="666"/>
      <c r="F3" s="666"/>
      <c r="G3" s="666"/>
      <c r="H3" s="666"/>
      <c r="I3" s="666"/>
      <c r="J3" s="666"/>
      <c r="K3" s="666"/>
      <c r="L3" s="666"/>
      <c r="M3" s="666"/>
      <c r="N3" s="666"/>
      <c r="O3" s="666"/>
      <c r="P3" s="666"/>
    </row>
    <row r="4" spans="1:44" ht="15">
      <c r="A4" s="604"/>
      <c r="B4" s="605"/>
      <c r="C4" s="605"/>
      <c r="D4" s="605"/>
      <c r="E4" s="605"/>
      <c r="F4" s="605"/>
      <c r="G4" s="605"/>
      <c r="H4" s="605"/>
      <c r="I4" s="605"/>
      <c r="J4" s="605"/>
      <c r="K4" s="605"/>
      <c r="L4" s="605"/>
      <c r="M4" s="605"/>
      <c r="N4" s="605"/>
      <c r="O4" s="605"/>
      <c r="P4" s="605"/>
    </row>
    <row r="5" spans="1:44" ht="15">
      <c r="A5" s="667"/>
      <c r="B5" s="668"/>
      <c r="C5" s="668"/>
      <c r="D5" s="668"/>
      <c r="E5" s="668"/>
      <c r="F5" s="668"/>
      <c r="G5" s="668"/>
      <c r="H5" s="668"/>
      <c r="I5" s="668"/>
      <c r="J5" s="668"/>
      <c r="K5" s="668"/>
      <c r="L5" s="668"/>
      <c r="M5" s="668"/>
      <c r="N5" s="668"/>
      <c r="O5" s="668"/>
      <c r="P5" s="668"/>
    </row>
    <row r="6" spans="1:44" ht="18">
      <c r="A6" s="610" t="s">
        <v>1</v>
      </c>
      <c r="B6" s="608"/>
      <c r="C6" s="608"/>
      <c r="D6" s="608"/>
      <c r="E6" s="608"/>
      <c r="F6" s="608"/>
      <c r="G6" s="608"/>
      <c r="H6" s="608"/>
      <c r="I6" s="608"/>
      <c r="J6" s="608"/>
      <c r="K6" s="608"/>
      <c r="L6" s="608"/>
      <c r="M6" s="608"/>
      <c r="N6" s="608"/>
      <c r="O6" s="608"/>
      <c r="P6" s="608"/>
    </row>
    <row r="7" spans="1:44" ht="18">
      <c r="A7" s="610" t="s">
        <v>1821</v>
      </c>
      <c r="B7" s="608"/>
      <c r="C7" s="608"/>
      <c r="D7" s="608"/>
      <c r="E7" s="608"/>
      <c r="F7" s="608"/>
      <c r="G7" s="608"/>
      <c r="H7" s="608"/>
      <c r="I7" s="608"/>
      <c r="J7" s="608"/>
      <c r="K7" s="608"/>
      <c r="L7" s="608"/>
      <c r="M7" s="608"/>
      <c r="N7" s="608"/>
      <c r="O7" s="608"/>
      <c r="P7" s="608"/>
    </row>
    <row r="8" spans="1:44">
      <c r="A8" s="611" t="s">
        <v>3</v>
      </c>
      <c r="B8" s="612" t="s">
        <v>1822</v>
      </c>
      <c r="C8" s="646">
        <v>2018</v>
      </c>
      <c r="D8" s="647"/>
      <c r="E8" s="647"/>
      <c r="F8" s="647"/>
      <c r="G8" s="647"/>
      <c r="H8" s="648"/>
      <c r="I8" s="646">
        <v>2019</v>
      </c>
      <c r="J8" s="647"/>
      <c r="K8" s="647"/>
      <c r="L8" s="647"/>
      <c r="M8" s="647"/>
      <c r="N8" s="648"/>
      <c r="O8" s="595">
        <v>2020</v>
      </c>
      <c r="P8" s="596" t="s">
        <v>1823</v>
      </c>
    </row>
    <row r="9" spans="1:44">
      <c r="A9" s="611"/>
      <c r="B9" s="612"/>
      <c r="C9" s="649" t="s">
        <v>14</v>
      </c>
      <c r="D9" s="650"/>
      <c r="E9" s="650"/>
      <c r="F9" s="650"/>
      <c r="G9" s="650"/>
      <c r="H9" s="651"/>
      <c r="I9" s="649" t="s">
        <v>14</v>
      </c>
      <c r="J9" s="650"/>
      <c r="K9" s="650"/>
      <c r="L9" s="650"/>
      <c r="M9" s="650"/>
      <c r="N9" s="651"/>
      <c r="O9" s="595"/>
      <c r="P9" s="596"/>
    </row>
    <row r="10" spans="1:44">
      <c r="A10" s="611"/>
      <c r="B10" s="612"/>
      <c r="C10" s="660" t="s">
        <v>696</v>
      </c>
      <c r="D10" s="662" t="s">
        <v>697</v>
      </c>
      <c r="E10" s="494" t="s">
        <v>698</v>
      </c>
      <c r="F10" s="494" t="s">
        <v>699</v>
      </c>
      <c r="G10" s="494" t="s">
        <v>700</v>
      </c>
      <c r="H10" s="492" t="s">
        <v>22</v>
      </c>
      <c r="I10" s="660" t="s">
        <v>696</v>
      </c>
      <c r="J10" s="662" t="s">
        <v>697</v>
      </c>
      <c r="K10" s="494" t="s">
        <v>698</v>
      </c>
      <c r="L10" s="494" t="s">
        <v>699</v>
      </c>
      <c r="M10" s="494" t="s">
        <v>700</v>
      </c>
      <c r="N10" s="492" t="s">
        <v>22</v>
      </c>
      <c r="O10" s="595"/>
      <c r="P10" s="596"/>
    </row>
    <row r="11" spans="1:44" ht="45" customHeight="1">
      <c r="A11" s="611"/>
      <c r="B11" s="612"/>
      <c r="C11" s="661"/>
      <c r="D11" s="663"/>
      <c r="E11" s="495"/>
      <c r="F11" s="495"/>
      <c r="G11" s="495"/>
      <c r="H11" s="664"/>
      <c r="I11" s="661"/>
      <c r="J11" s="663"/>
      <c r="K11" s="495"/>
      <c r="L11" s="495"/>
      <c r="M11" s="495"/>
      <c r="N11" s="664"/>
      <c r="O11" s="595"/>
      <c r="P11" s="596"/>
    </row>
    <row r="12" spans="1:44" s="17" customFormat="1">
      <c r="A12" s="599" t="s">
        <v>1824</v>
      </c>
      <c r="B12" s="599"/>
      <c r="C12" s="78">
        <f>(SUM(C13:C19))</f>
        <v>14576237.23</v>
      </c>
      <c r="D12" s="78">
        <f t="shared" ref="D12:H12" si="0">(SUM(D13:D19))</f>
        <v>7876283.169999999</v>
      </c>
      <c r="E12" s="78">
        <f t="shared" si="0"/>
        <v>1069541</v>
      </c>
      <c r="F12" s="78">
        <f t="shared" si="0"/>
        <v>1459347.27</v>
      </c>
      <c r="G12" s="78">
        <f t="shared" si="0"/>
        <v>0</v>
      </c>
      <c r="H12" s="78">
        <f t="shared" si="0"/>
        <v>19811873.529999997</v>
      </c>
      <c r="I12" s="78">
        <f>(SUM(I13:I19))</f>
        <v>15215264.959999999</v>
      </c>
      <c r="J12" s="78">
        <f t="shared" ref="J12:N12" si="1">(SUM(J13:J19))</f>
        <v>17522289</v>
      </c>
      <c r="K12" s="78">
        <f t="shared" si="1"/>
        <v>6917793</v>
      </c>
      <c r="L12" s="78">
        <f t="shared" si="1"/>
        <v>50000</v>
      </c>
      <c r="M12" s="78">
        <f t="shared" si="1"/>
        <v>0</v>
      </c>
      <c r="N12" s="78">
        <f t="shared" si="1"/>
        <v>22724755.959999997</v>
      </c>
      <c r="O12" s="78">
        <f>(SUM(O13:O19))</f>
        <v>44076218.829999998</v>
      </c>
      <c r="P12" s="78">
        <f>(SUM(P13:P19))</f>
        <v>86612848.319999993</v>
      </c>
      <c r="Q12" s="67"/>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row>
    <row r="13" spans="1:44" s="17" customFormat="1" ht="25.5">
      <c r="A13" s="104">
        <v>1</v>
      </c>
      <c r="B13" s="84" t="str">
        <f>'[1]1_prioritate'!A4:A4</f>
        <v>1. ilgtermiņa prioritāte - VESELĪGA UN SOCIĀLI ATBALSTĪTA SABIEDRĪBA</v>
      </c>
      <c r="C13" s="87">
        <f>'1_prioritate'!F11</f>
        <v>1691242.87</v>
      </c>
      <c r="D13" s="87">
        <f>'1_prioritate'!G11</f>
        <v>1797212.87</v>
      </c>
      <c r="E13" s="87">
        <f>'1_prioritate'!H11</f>
        <v>115860</v>
      </c>
      <c r="F13" s="87">
        <f>'1_prioritate'!J11</f>
        <v>0</v>
      </c>
      <c r="G13" s="87">
        <f>'1_prioritate'!L11</f>
        <v>0</v>
      </c>
      <c r="H13" s="87">
        <f>'1_prioritate'!M11</f>
        <v>1807102.87</v>
      </c>
      <c r="I13" s="87">
        <f>'1_prioritate'!N11</f>
        <v>274616</v>
      </c>
      <c r="J13" s="87">
        <f>'1_prioritate'!O11</f>
        <v>2513749</v>
      </c>
      <c r="K13" s="87">
        <f>'1_prioritate'!P11</f>
        <v>173790</v>
      </c>
      <c r="L13" s="87">
        <f>'1_prioritate'!R11</f>
        <v>0</v>
      </c>
      <c r="M13" s="87">
        <f>'1_prioritate'!S11</f>
        <v>0</v>
      </c>
      <c r="N13" s="87">
        <f>'1_prioritate'!U11</f>
        <v>263196</v>
      </c>
      <c r="O13" s="87">
        <f>'1_prioritate'!V11</f>
        <v>1350000</v>
      </c>
      <c r="P13" s="87">
        <f>H13+N13+O13</f>
        <v>3420298.87</v>
      </c>
      <c r="Q13" s="67"/>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row>
    <row r="14" spans="1:44" s="17" customFormat="1" ht="25.5">
      <c r="A14" s="104">
        <v>2</v>
      </c>
      <c r="B14" s="84" t="str">
        <f>'[1]2_prioritate'!A7:A7</f>
        <v>2. ilgtermiņa prioritāte - DAUDZVEIDĪGA UN INOVATĪVA EKONOMIKA</v>
      </c>
      <c r="C14" s="87">
        <f>'2_prioritate'!F12</f>
        <v>60286</v>
      </c>
      <c r="D14" s="87">
        <f>'2_prioritate'!G12</f>
        <v>0</v>
      </c>
      <c r="E14" s="87">
        <f>'2_prioritate'!H12</f>
        <v>9800</v>
      </c>
      <c r="F14" s="87">
        <f>'2_prioritate'!J12</f>
        <v>0</v>
      </c>
      <c r="G14" s="87">
        <f>'2_prioritate'!L12</f>
        <v>0</v>
      </c>
      <c r="H14" s="87">
        <f>'2_prioritate'!M12</f>
        <v>70086</v>
      </c>
      <c r="I14" s="87">
        <f>'2_prioritate'!N12</f>
        <v>0</v>
      </c>
      <c r="J14" s="87">
        <f>'2_prioritate'!O12</f>
        <v>3780798</v>
      </c>
      <c r="K14" s="87">
        <f>'2_prioritate'!P12</f>
        <v>873592</v>
      </c>
      <c r="L14" s="87">
        <f>'2_prioritate'!R12</f>
        <v>0</v>
      </c>
      <c r="M14" s="87">
        <f>'2_prioritate'!S12</f>
        <v>0</v>
      </c>
      <c r="N14" s="87">
        <f>'2_prioritate'!U12</f>
        <v>873592</v>
      </c>
      <c r="O14" s="87">
        <f>'2_prioritate'!V12</f>
        <v>4152339.96</v>
      </c>
      <c r="P14" s="87">
        <f t="shared" ref="P14:P19" si="2">H14+N14+O14</f>
        <v>5096017.96</v>
      </c>
      <c r="Q14" s="67"/>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row>
    <row r="15" spans="1:44" s="17" customFormat="1" ht="25.5">
      <c r="A15" s="104">
        <v>3</v>
      </c>
      <c r="B15" s="84" t="str">
        <f>'[1]3_prioritate'!A7:A7</f>
        <v>3. ilgtermiņa prioritāte - VIDI SAUDZĒJOŠA INFRASTRUKTŪRA</v>
      </c>
      <c r="C15" s="87">
        <f>'3_prioritate'!F13</f>
        <v>9515051.8100000005</v>
      </c>
      <c r="D15" s="87">
        <f>'3_prioritate'!G13</f>
        <v>5682405.6599999992</v>
      </c>
      <c r="E15" s="87">
        <f>'3_prioritate'!H13</f>
        <v>0</v>
      </c>
      <c r="F15" s="87">
        <f>'3_prioritate'!J13</f>
        <v>1206297.77</v>
      </c>
      <c r="G15" s="87">
        <f>'3_prioritate'!L13</f>
        <v>0</v>
      </c>
      <c r="H15" s="87">
        <f>'3_prioritate'!M13</f>
        <v>13428097.609999999</v>
      </c>
      <c r="I15" s="87">
        <f>'3_prioritate'!N13</f>
        <v>4995576.92</v>
      </c>
      <c r="J15" s="87">
        <f>'3_prioritate'!O13</f>
        <v>7726148</v>
      </c>
      <c r="K15" s="87">
        <f>'3_prioritate'!P13</f>
        <v>750000</v>
      </c>
      <c r="L15" s="87">
        <f>'3_prioritate'!R13</f>
        <v>50000</v>
      </c>
      <c r="M15" s="87">
        <f>'3_prioritate'!S13</f>
        <v>0</v>
      </c>
      <c r="N15" s="87">
        <f>'3_prioritate'!U13</f>
        <v>6496484.9199999999</v>
      </c>
      <c r="O15" s="87">
        <f>'3_prioritate'!V13</f>
        <v>16398567.870000001</v>
      </c>
      <c r="P15" s="87">
        <f t="shared" si="2"/>
        <v>36323150.400000006</v>
      </c>
      <c r="Q15" s="67"/>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row>
    <row r="16" spans="1:44" s="17" customFormat="1" ht="25.5">
      <c r="A16" s="104">
        <v>4</v>
      </c>
      <c r="B16" s="84" t="str">
        <f>'[1]4_prioritate'!A7:A7</f>
        <v>4. ilgtermiņa prioritāte - KONKURĒTSPĒJĪGA IZGLĪTĪBA UN SPORTS</v>
      </c>
      <c r="C16" s="87">
        <f>'4_prioritate'!F13</f>
        <v>1297048.8999999999</v>
      </c>
      <c r="D16" s="87">
        <f>'4_prioritate'!G13</f>
        <v>0</v>
      </c>
      <c r="E16" s="87">
        <f>'4_prioritate'!H13</f>
        <v>936881</v>
      </c>
      <c r="F16" s="87">
        <f>'4_prioritate'!J13</f>
        <v>248270</v>
      </c>
      <c r="G16" s="87">
        <f>'4_prioritate'!L13</f>
        <v>0</v>
      </c>
      <c r="H16" s="87">
        <f>'4_prioritate'!M13</f>
        <v>2482199.9</v>
      </c>
      <c r="I16" s="87">
        <f>'4_prioritate'!N13</f>
        <v>5253936</v>
      </c>
      <c r="J16" s="87">
        <f>'4_prioritate'!O13</f>
        <v>3205000</v>
      </c>
      <c r="K16" s="87">
        <f>'4_prioritate'!P13</f>
        <v>68519</v>
      </c>
      <c r="L16" s="87">
        <f>'4_prioritate'!R13</f>
        <v>0</v>
      </c>
      <c r="M16" s="87">
        <f>'4_prioritate'!S13</f>
        <v>0</v>
      </c>
      <c r="N16" s="87">
        <f>'4_prioritate'!U13</f>
        <v>5348455</v>
      </c>
      <c r="O16" s="87">
        <f>'4_prioritate'!V13</f>
        <v>14957447</v>
      </c>
      <c r="P16" s="87">
        <f t="shared" si="2"/>
        <v>22788101.899999999</v>
      </c>
      <c r="Q16" s="67"/>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row>
    <row r="17" spans="1:44" s="17" customFormat="1" ht="25.5">
      <c r="A17" s="104">
        <v>5</v>
      </c>
      <c r="B17" s="84" t="str">
        <f>'[1]5_prioritate'!A7:A7</f>
        <v>5. ilgtermiņa prioritāte - KVALITATĪVA UN PIEEJAMA KULTŪRVIDE</v>
      </c>
      <c r="C17" s="87">
        <f>'5_prioritate'!F13</f>
        <v>2011607.65</v>
      </c>
      <c r="D17" s="87">
        <f>'5_prioritate'!G13</f>
        <v>396664.64</v>
      </c>
      <c r="E17" s="87">
        <f>'5_prioritate'!H13</f>
        <v>7000</v>
      </c>
      <c r="F17" s="87">
        <f>'5_prioritate'!J13</f>
        <v>0</v>
      </c>
      <c r="G17" s="87">
        <f>'5_prioritate'!L13</f>
        <v>0</v>
      </c>
      <c r="H17" s="87">
        <f>'5_prioritate'!M13</f>
        <v>2018607.65</v>
      </c>
      <c r="I17" s="87">
        <f>'5_prioritate'!N13</f>
        <v>2345568.02</v>
      </c>
      <c r="J17" s="87">
        <f>'5_prioritate'!O13</f>
        <v>148297</v>
      </c>
      <c r="K17" s="87">
        <f>'5_prioritate'!P13</f>
        <v>2525946</v>
      </c>
      <c r="L17" s="87">
        <f>'5_prioritate'!R13</f>
        <v>0</v>
      </c>
      <c r="M17" s="87">
        <f>'5_prioritate'!S13</f>
        <v>0</v>
      </c>
      <c r="N17" s="87">
        <f>'5_prioritate'!U13</f>
        <v>4871514.0199999996</v>
      </c>
      <c r="O17" s="87">
        <f>'5_prioritate'!V13</f>
        <v>7047864</v>
      </c>
      <c r="P17" s="87">
        <f t="shared" si="2"/>
        <v>13937985.67</v>
      </c>
      <c r="Q17" s="67"/>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row>
    <row r="18" spans="1:44" s="17" customFormat="1" ht="25.5">
      <c r="A18" s="104">
        <v>6</v>
      </c>
      <c r="B18" s="84" t="str">
        <f>'[1]6_prioritate'!A7:A7</f>
        <v>6. ilgtermiņa prioritāte - ATBILDĪGA DABAS APSAIMNIEKOŠANA</v>
      </c>
      <c r="C18" s="87">
        <f>'6_prioritate'!F13</f>
        <v>0</v>
      </c>
      <c r="D18" s="87">
        <f>'6_prioritate'!G13</f>
        <v>0</v>
      </c>
      <c r="E18" s="87">
        <f>'6_prioritate'!H13</f>
        <v>0</v>
      </c>
      <c r="F18" s="87">
        <f>'6_prioritate'!J13</f>
        <v>4779.5</v>
      </c>
      <c r="G18" s="87">
        <f>'6_prioritate'!L13</f>
        <v>0</v>
      </c>
      <c r="H18" s="87">
        <f>'6_prioritate'!M13</f>
        <v>4779.5</v>
      </c>
      <c r="I18" s="87">
        <f>'5_prioritate'!N13</f>
        <v>2345568.02</v>
      </c>
      <c r="J18" s="87">
        <f>'5_prioritate'!O13</f>
        <v>148297</v>
      </c>
      <c r="K18" s="87">
        <f>'5_prioritate'!P13</f>
        <v>2525946</v>
      </c>
      <c r="L18" s="87">
        <f>'5_prioritate'!R13</f>
        <v>0</v>
      </c>
      <c r="M18" s="87">
        <f>'5_prioritate'!S13</f>
        <v>0</v>
      </c>
      <c r="N18" s="87">
        <f>'5_prioritate'!U13</f>
        <v>4871514.0199999996</v>
      </c>
      <c r="O18" s="87">
        <f>'6_prioritate'!V13</f>
        <v>0</v>
      </c>
      <c r="P18" s="87">
        <f t="shared" si="2"/>
        <v>4876293.5199999996</v>
      </c>
      <c r="Q18" s="67"/>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row>
    <row r="19" spans="1:44" s="17" customFormat="1" ht="25.5">
      <c r="A19" s="104">
        <v>7</v>
      </c>
      <c r="B19" s="84" t="str">
        <f>'[1]7_prioritate'!A7:A7</f>
        <v xml:space="preserve">7. ilgtermiņa prioritāte -  EFEKTĪVA UN MODERNA PĀRVALDE  </v>
      </c>
      <c r="C19" s="87">
        <f>'7_prioritate'!F13</f>
        <v>1000</v>
      </c>
      <c r="D19" s="87">
        <f>'7_prioritate'!G13</f>
        <v>0</v>
      </c>
      <c r="E19" s="87">
        <f>'7_prioritate'!H13</f>
        <v>0</v>
      </c>
      <c r="F19" s="87">
        <f>'7_prioritate'!J13</f>
        <v>0</v>
      </c>
      <c r="G19" s="87">
        <f>'7_prioritate'!L13</f>
        <v>0</v>
      </c>
      <c r="H19" s="87">
        <f>'7_prioritate'!M13</f>
        <v>1000</v>
      </c>
      <c r="I19" s="87">
        <f>'7_prioritate'!N13</f>
        <v>0</v>
      </c>
      <c r="J19" s="87">
        <f>'7_prioritate'!O13</f>
        <v>0</v>
      </c>
      <c r="K19" s="87">
        <f>'7_prioritate'!P13</f>
        <v>0</v>
      </c>
      <c r="L19" s="87">
        <f>'7_prioritate'!R13</f>
        <v>0</v>
      </c>
      <c r="M19" s="87">
        <f>'7_prioritate'!S13</f>
        <v>0</v>
      </c>
      <c r="N19" s="87">
        <f>'7_prioritate'!U13</f>
        <v>0</v>
      </c>
      <c r="O19" s="87">
        <f>'7_prioritate'!V13</f>
        <v>170000</v>
      </c>
      <c r="P19" s="87">
        <f t="shared" si="2"/>
        <v>171000</v>
      </c>
      <c r="Q19" s="67"/>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row>
    <row r="22" spans="1:44" hidden="1">
      <c r="H22" s="63" t="e">
        <f>'[1]7_prioritate'!B27+'[1]6_prioritate'!B26+'[1]5_prioritate'!B111+'[1]4_prioritate'!B252+'[1]3_prioritate'!B174+'[1]2_prioritate'!B28+'[1]1_prioritate'!B25</f>
        <v>#REF!</v>
      </c>
      <c r="N22" s="63" t="e">
        <f>'[1]7_prioritate'!H27+'[1]6_prioritate'!H26+'[1]5_prioritate'!H111+'[1]4_prioritate'!H252+'[1]3_prioritate'!H174+'[1]2_prioritate'!H28+'[1]1_prioritate'!H25</f>
        <v>#REF!</v>
      </c>
    </row>
  </sheetData>
  <mergeCells count="28">
    <mergeCell ref="A6:P6"/>
    <mergeCell ref="A7:P7"/>
    <mergeCell ref="A12:B12"/>
    <mergeCell ref="P8:P11"/>
    <mergeCell ref="C9:H9"/>
    <mergeCell ref="C10:C11"/>
    <mergeCell ref="D10:D11"/>
    <mergeCell ref="E10:E11"/>
    <mergeCell ref="F10:F11"/>
    <mergeCell ref="G10:G11"/>
    <mergeCell ref="H10:H11"/>
    <mergeCell ref="A8:A11"/>
    <mergeCell ref="B8:B11"/>
    <mergeCell ref="C8:H8"/>
    <mergeCell ref="O8:O11"/>
    <mergeCell ref="I8:N8"/>
    <mergeCell ref="A1:P1"/>
    <mergeCell ref="A2:P2"/>
    <mergeCell ref="A3:P3"/>
    <mergeCell ref="A4:P4"/>
    <mergeCell ref="A5:P5"/>
    <mergeCell ref="I9:N9"/>
    <mergeCell ref="I10:I11"/>
    <mergeCell ref="J10:J11"/>
    <mergeCell ref="K10:K11"/>
    <mergeCell ref="L10:L11"/>
    <mergeCell ref="M10:M11"/>
    <mergeCell ref="N10:N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1_prioritate</vt:lpstr>
      <vt:lpstr>2_prioritate</vt:lpstr>
      <vt:lpstr>3_prioritate</vt:lpstr>
      <vt:lpstr>4_prioritate</vt:lpstr>
      <vt:lpstr>5_prioritate</vt:lpstr>
      <vt:lpstr>6_prioritate</vt:lpstr>
      <vt:lpstr>7_prioritate</vt:lpstr>
      <vt:lpstr>Kopa finanses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Dita Indriķe</cp:lastModifiedBy>
  <cp:lastPrinted>2019-07-19T12:05:38Z</cp:lastPrinted>
  <dcterms:created xsi:type="dcterms:W3CDTF">2019-06-19T13:34:25Z</dcterms:created>
  <dcterms:modified xsi:type="dcterms:W3CDTF">2019-10-17T13:31:28Z</dcterms:modified>
</cp:coreProperties>
</file>