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18" activeTab="0"/>
  </bookViews>
  <sheets>
    <sheet name="Specbudžets" sheetId="1" r:id="rId1"/>
    <sheet name="Specb pa veidiem" sheetId="2" r:id="rId2"/>
    <sheet name="Ziedojumi un dāvinājumi" sheetId="3" r:id="rId3"/>
    <sheet name="ceļu fonds" sheetId="4" r:id="rId4"/>
    <sheet name="Dabas res." sheetId="5" r:id="rId5"/>
    <sheet name="ziedojum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<sst xmlns="http://schemas.openxmlformats.org/spreadsheetml/2006/main" count="440" uniqueCount="195">
  <si>
    <t>Ogres novada domes</t>
  </si>
  <si>
    <t>Kods</t>
  </si>
  <si>
    <t>10.000</t>
  </si>
  <si>
    <t>Izglītība</t>
  </si>
  <si>
    <t>04.000</t>
  </si>
  <si>
    <t>08.000</t>
  </si>
  <si>
    <t>05.000</t>
  </si>
  <si>
    <t>06.000</t>
  </si>
  <si>
    <t>Kopā izdevumi:</t>
  </si>
  <si>
    <t>Kredīta atmaksa</t>
  </si>
  <si>
    <t>S.Velberga</t>
  </si>
  <si>
    <t>21.3.0.0.</t>
  </si>
  <si>
    <t>_______.2007.g.lēmumam Nr.</t>
  </si>
  <si>
    <t>Ogres novada 2007.g. budžets (bez aģentūrām)</t>
  </si>
  <si>
    <t>Nodokļu ieņēmumi</t>
  </si>
  <si>
    <t>Nenodokļu ieņēmumi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</si>
  <si>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</si>
  <si>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</si>
  <si>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</si>
  <si>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</si>
  <si>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</si>
  <si>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</si>
  <si>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</si>
  <si>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budžeta atlikumu</t>
  </si>
  <si>
    <t>01.000</t>
  </si>
  <si>
    <t>Vispārējie valdības dienesti</t>
  </si>
  <si>
    <t>Ekonomiskā darbība</t>
  </si>
  <si>
    <t>04.510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</si>
  <si>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</si>
  <si>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</si>
  <si>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</si>
  <si>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</si>
  <si>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</si>
  <si>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</si>
  <si>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</si>
  <si>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</si>
  <si>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</si>
  <si>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</si>
  <si>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</si>
  <si>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</si>
  <si>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Atpūta, kultūra un reliģija</t>
  </si>
  <si>
    <t>09.000</t>
  </si>
  <si>
    <t>Sociālā aizsardzība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</si>
  <si>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</si>
  <si>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</si>
  <si>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</si>
  <si>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</si>
  <si>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</si>
  <si>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</si>
  <si>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</si>
  <si>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</si>
  <si>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</si>
  <si>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 xml:space="preserve"> IZDEVUMI KOPĀ</t>
  </si>
  <si>
    <t>21.3.4.0.</t>
  </si>
  <si>
    <t>Procentu ieņēmumi par maksas pakalpojumu un citu pašu ieņēmumu ieguldījumiem depozītā vai kontu atlikumiem</t>
  </si>
  <si>
    <t>Izdevumi periodikas iegādei</t>
  </si>
  <si>
    <t>Ogres novada pašvaldības</t>
  </si>
  <si>
    <t xml:space="preserve">   Ieņēmuma pozīcijas nosaukums             </t>
  </si>
  <si>
    <t>5.5.3.0.</t>
  </si>
  <si>
    <t>Dabas resursu nodoklis</t>
  </si>
  <si>
    <t>12.3.9.0.</t>
  </si>
  <si>
    <t>Citi dažādi nenodokļu ieņēmumi</t>
  </si>
  <si>
    <t>F20010000</t>
  </si>
  <si>
    <t>F40 02 00 20</t>
  </si>
  <si>
    <t>Atlikums gada beigās</t>
  </si>
  <si>
    <t>Pašvaldību budžeta uzturēšanas izdevumu transferti</t>
  </si>
  <si>
    <t>Budžeta nosaukumi</t>
  </si>
  <si>
    <t>Autoceļu (ielu) fonds</t>
  </si>
  <si>
    <t>Pārējie ieņēmumi</t>
  </si>
  <si>
    <t>tai sk. Atalgojums (1100)</t>
  </si>
  <si>
    <t>Soc.nod.(1200)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</si>
  <si>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</si>
  <si>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</si>
  <si>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</si>
  <si>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</si>
  <si>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</si>
  <si>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Ogres novada Lauberes pagasta pārvaldes</t>
  </si>
  <si>
    <t>Ogres novada Krapes pagasta pārvaldes</t>
  </si>
  <si>
    <t>Ieņēmumi no budžeta iestāžu sniegtajiem maksas pakalpojumiem un citi pašu ieņēmumi</t>
  </si>
  <si>
    <t>Pašvaldību  uzturēšanas izdevumu transferti padotības iestādēm</t>
  </si>
  <si>
    <t>05.400</t>
  </si>
  <si>
    <t>Bioloģiskās daudzveidības un ainavas aizsardzība</t>
  </si>
  <si>
    <t>05.300</t>
  </si>
  <si>
    <t>Vides piesārņojuma novēršana un samazināšana</t>
  </si>
  <si>
    <t>01.830    7230</t>
  </si>
  <si>
    <t xml:space="preserve">18.6.2.0. </t>
  </si>
  <si>
    <t>Pašvaldību saņemtie valsts budžeta transferti noteiktam mērķim</t>
  </si>
  <si>
    <t>Pielikums Nr.4</t>
  </si>
  <si>
    <t>23.0.0.0.</t>
  </si>
  <si>
    <t>Saņemtie ziedojumi un dāvinājumi</t>
  </si>
  <si>
    <t>Pensijas un sociālie pabalsti naudā</t>
  </si>
  <si>
    <t>Ogres novada Madlienas pagasta pārvaldes vadītājs:                                  O.Atslēdziņš</t>
  </si>
  <si>
    <t>Ogres novada Meņģeles pagasta pārvaldes vadītājs:                              I.Jermacāne</t>
  </si>
  <si>
    <t>Ogres novada Ķeipenes pagasta pārvaldes vadītājs:                            V.Sirsonis</t>
  </si>
  <si>
    <t>Ogres novada Lauberes pagasta pārvaldes vadītājs:                                    A.Misters</t>
  </si>
  <si>
    <t>Ogres novada Krapes pagasta pārvaldes vadītājs:                                           I.Sandore</t>
  </si>
  <si>
    <t>Ogres novada Taurupes pagasta pārvaldes</t>
  </si>
  <si>
    <t>Ogres novada Mazozolu pagasta pārvaldes</t>
  </si>
  <si>
    <t>Kopā           (EUR)</t>
  </si>
  <si>
    <t>Kopā EUR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</si>
  <si>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</si>
  <si>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</si>
  <si>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</si>
  <si>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</si>
  <si>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</si>
  <si>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</si>
  <si>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Ogres novada Taurupes pagasta pārvaldes vadītājs:                               J.Stafeckis</t>
  </si>
  <si>
    <t>Ogres novada Mazozolu pagasta pārvaldes vadītājs:                               Dz.Žvīgurs</t>
  </si>
  <si>
    <t>PA Ogres namsaimnieks</t>
  </si>
  <si>
    <t>Budžeta nodaļas vadītāja</t>
  </si>
  <si>
    <t xml:space="preserve">F20010000 </t>
  </si>
  <si>
    <t>Ogres novada Ogres un Ogresgala pagasta pārvaldes</t>
  </si>
  <si>
    <t xml:space="preserve">Ogres un Ogresgala 2018.g. budžets </t>
  </si>
  <si>
    <t>Pašvald. aģentūras "Ogres namsaim- nieks" 2018.g. budžets</t>
  </si>
  <si>
    <t>Suntažu pagasta pārvaldes 2018.g. budžets</t>
  </si>
  <si>
    <t>Lauberes pagasta pārvaldes 2018.g. budžets</t>
  </si>
  <si>
    <t>Ķeipenes pagasta pārvaldes 2018.g. budžets</t>
  </si>
  <si>
    <t>Madlienas pagasta pārvaldes 2018.g. budžets</t>
  </si>
  <si>
    <t>Krapes pagasta pārvaldes 2018.g. budžets</t>
  </si>
  <si>
    <t>Mazozolu pagasta pārvaldes 2018.g. budžets</t>
  </si>
  <si>
    <t>Meņģeles pagasta pārvaldes 2018.g. budžets</t>
  </si>
  <si>
    <t>Taurupes pagasta pārvaldes 2018.g. budžets</t>
  </si>
  <si>
    <t>Ogres novada pašvaldības 2018.g. budžets</t>
  </si>
  <si>
    <t>Ogres novada pašvaldības 2018. gada budžeta  izdevumi atbilstoši ekonomiskajām kategorijām.</t>
  </si>
  <si>
    <t>Ogres novada pašvaldības 2018.gada speciālā budžeta ieņēmumi.</t>
  </si>
  <si>
    <t>Budžeta  atl.uz  01. 01. 2018.g.</t>
  </si>
  <si>
    <t>Ogres novada pašvaldības 2018. gada speciālā budžeta  izdevumi atbilstoši funkcionālajām kategorijām.</t>
  </si>
  <si>
    <t xml:space="preserve">   Izdevumu pozīcijas nosaukums             </t>
  </si>
  <si>
    <t>2018.gada speciālo budžetu kopsavilkums</t>
  </si>
  <si>
    <t>Atlikums uz 01.01.2018.</t>
  </si>
  <si>
    <t>2018.gada ieņēmumi</t>
  </si>
  <si>
    <t>Pavisam ieņēmumi 2018.g.</t>
  </si>
  <si>
    <t>Izdevumi 2018.g.</t>
  </si>
  <si>
    <t>Atlikums uz 01.01.2019.g.</t>
  </si>
  <si>
    <t>Ogres novada Suntažu pagasta pārvaldes vadītājs:                          V.Ancāns</t>
  </si>
  <si>
    <t>Pielikums Nr.5</t>
  </si>
  <si>
    <t>Ogres novada pašvaldības 2018.gada ziedojumu un dāvinālumu ieņēmumi.</t>
  </si>
  <si>
    <t>PA "Ogres namsaim- nieks" 2018.g. budžets</t>
  </si>
  <si>
    <t>PA "Kultūras centrs" 2018.g. budžets</t>
  </si>
  <si>
    <t>Ogres novada pašvaldības 2018. gada ziedojumu un dāvinājumu  izdevumi atbilstoši funkcionālajām kategorijām.</t>
  </si>
  <si>
    <t>Ogres novada pašvaldības 2018. gada ziedojumu un dāvinājumu  izdevumi atbilstoši ekonomiskajām kategorijām.</t>
  </si>
  <si>
    <t>Izdevumu kods</t>
  </si>
  <si>
    <t>Valdības funkcijas</t>
  </si>
  <si>
    <t>Saņemts DR nodoklis</t>
  </si>
  <si>
    <t>Bankas %</t>
  </si>
  <si>
    <t>Pavisam ieņēmumi</t>
  </si>
  <si>
    <t>Tai skaitā:</t>
  </si>
  <si>
    <t>Ūdensanalīžu veikšana</t>
  </si>
  <si>
    <t>Digitālās mērlatas, videokameras iegāde un uzstādīšana plūdu riska zonā</t>
  </si>
  <si>
    <t>Dendroloģisko kokaugu inventarizācija parkā "Špakovska parks"</t>
  </si>
  <si>
    <t>Dendroloģiskā  parka "Špakovska parks" topogrāfiskā uzmērīšana</t>
  </si>
  <si>
    <t>Dendroloģiskā  parka "Špakovska parks" būvprojekta izstrāde</t>
  </si>
  <si>
    <t>Mēs zivīm - Zivju resursu atjaunošanai un aizsardzībai</t>
  </si>
  <si>
    <t>Ūdensnoteku tīrīšana, caurteku sakārtošana</t>
  </si>
  <si>
    <t>Latvāņu ierobežošanas pasākumi</t>
  </si>
  <si>
    <t>Bankas pakalpojumi</t>
  </si>
  <si>
    <t>Atlik. uz  perioda beigām</t>
  </si>
  <si>
    <t>Transferti pagastiem un PA Ogres namsaimnieks</t>
  </si>
  <si>
    <t>Saņemtā mērķdot.</t>
  </si>
  <si>
    <t>Bankas % plāns</t>
  </si>
  <si>
    <t xml:space="preserve"> Izpilde</t>
  </si>
  <si>
    <t>Autotransp.</t>
  </si>
  <si>
    <t>Autoceļu (ielu) ikdienas uzturēšana</t>
  </si>
  <si>
    <t>tai skaitā:</t>
  </si>
  <si>
    <t>Algas</t>
  </si>
  <si>
    <t>Ogres nams.</t>
  </si>
  <si>
    <t>Sociālais nod.</t>
  </si>
  <si>
    <t>Izdevumi brauktuves ikdienas uzturēšanai</t>
  </si>
  <si>
    <t xml:space="preserve">Autoceļu  (ielu) periodiskā uzturēšana </t>
  </si>
  <si>
    <t>Atlikums uz perioda beigām</t>
  </si>
  <si>
    <t xml:space="preserve">Ogres un Ogresgala  2018.gada ceļu fonds. </t>
  </si>
  <si>
    <t xml:space="preserve"> 2018.g.  budžets
(EUR)</t>
  </si>
  <si>
    <t>Ogres un Ogresgala 2018.g.dabas resursu nodoklis</t>
  </si>
  <si>
    <t>t.sk.</t>
  </si>
  <si>
    <t xml:space="preserve">        Vispārējie valdības dienesti</t>
  </si>
  <si>
    <t xml:space="preserve">        Kultūrai</t>
  </si>
  <si>
    <t xml:space="preserve">        Izglītībai</t>
  </si>
  <si>
    <t xml:space="preserve">        Soc.apdroš un soc.nodrošin.</t>
  </si>
  <si>
    <t>Kopā:</t>
  </si>
  <si>
    <t xml:space="preserve">Ogres un Ogresgala  2018.gada ziedojumu un dāvinājumu kopsavilkums. </t>
  </si>
  <si>
    <t>Atlik.uz 01.01.2018</t>
  </si>
  <si>
    <t>2018.g.ieņēmumi</t>
  </si>
  <si>
    <t>Koku ciršana un vainagošana</t>
  </si>
  <si>
    <t>Pilsētas mežu vides stāvokļa kontrole (inventarizācija, kopšana un atmežojamā meža plāna sastādīšana)</t>
  </si>
  <si>
    <t>Trīs dižkoku kopšanas un zaru apzāģēšanas darbi</t>
  </si>
  <si>
    <t>Informatīvo plākšņu uzstādīšana četriem biotopiem</t>
  </si>
  <si>
    <t>Bīstamo atkritumu savākšana</t>
  </si>
  <si>
    <t>Plaužu ezera krasta niedrupļaušana krasta līnijā (divas dienas, roku darbs)</t>
  </si>
  <si>
    <t>8.9.0.0.</t>
  </si>
  <si>
    <t xml:space="preserve">Pārējie finanšu ieņēmumi </t>
  </si>
  <si>
    <t>05.2001</t>
  </si>
  <si>
    <t>Lietus ūdens kanaliz.</t>
  </si>
  <si>
    <t>uz decembri</t>
  </si>
  <si>
    <t>PA Ogres komunikācijas direktora p.i.:                                            A.Robežnieks</t>
  </si>
  <si>
    <t>20.12.2018. Saistošajiem noteikumiem Nr.29/2018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</si>
</sst>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_-&quot;Ls &quot;* #,##0.00_-;&quot;-Ls &quot;* #,##0.00_-;_-&quot;Ls &quot;* \-??_-;_-@_-"/>
    <numFmt numFmtId="218" formatCode="0\.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BaltHelvetica"/>
      <family val="0"/>
    </font>
    <font>
      <sz val="10"/>
      <name val="BaltGaramond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3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218" fontId="37" fillId="39" borderId="0" applyBorder="0" applyProtection="0">
      <alignment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2" fillId="0" borderId="0" xfId="189" applyFont="1" applyAlignment="1">
      <alignment horizontal="center"/>
      <protection/>
    </xf>
    <xf numFmtId="0" fontId="0" fillId="0" borderId="0" xfId="189">
      <alignment/>
      <protection/>
    </xf>
    <xf numFmtId="0" fontId="24" fillId="0" borderId="10" xfId="189" applyFont="1" applyBorder="1" applyAlignment="1">
      <alignment horizontal="justify" vertical="top" wrapText="1"/>
      <protection/>
    </xf>
    <xf numFmtId="0" fontId="24" fillId="0" borderId="10" xfId="189" applyFont="1" applyBorder="1" applyAlignment="1">
      <alignment horizontal="center" vertical="top" wrapText="1"/>
      <protection/>
    </xf>
    <xf numFmtId="0" fontId="23" fillId="0" borderId="10" xfId="189" applyFont="1" applyBorder="1" applyAlignment="1">
      <alignment vertical="top" wrapText="1"/>
      <protection/>
    </xf>
    <xf numFmtId="0" fontId="23" fillId="0" borderId="10" xfId="187" applyFont="1" applyBorder="1" applyAlignment="1">
      <alignment horizontal="center" vertical="center"/>
      <protection/>
    </xf>
    <xf numFmtId="0" fontId="23" fillId="0" borderId="10" xfId="202" applyNumberFormat="1" applyFont="1" applyBorder="1" applyAlignment="1">
      <alignment horizontal="center" vertical="center"/>
    </xf>
    <xf numFmtId="0" fontId="23" fillId="0" borderId="10" xfId="189" applyFont="1" applyBorder="1" applyAlignment="1">
      <alignment horizontal="center" vertical="center" wrapText="1"/>
      <protection/>
    </xf>
    <xf numFmtId="0" fontId="25" fillId="0" borderId="0" xfId="189" applyFont="1">
      <alignment/>
      <protection/>
    </xf>
    <xf numFmtId="0" fontId="24" fillId="0" borderId="11" xfId="189" applyFont="1" applyBorder="1" applyAlignment="1">
      <alignment horizontal="justify" vertical="top" wrapText="1"/>
      <protection/>
    </xf>
    <xf numFmtId="1" fontId="24" fillId="0" borderId="12" xfId="189" applyNumberFormat="1" applyFont="1" applyBorder="1" applyAlignment="1">
      <alignment horizontal="center" vertical="top" wrapText="1"/>
      <protection/>
    </xf>
    <xf numFmtId="0" fontId="23" fillId="0" borderId="11" xfId="189" applyFont="1" applyBorder="1" applyAlignment="1">
      <alignment horizontal="justify" vertical="top" wrapText="1"/>
      <protection/>
    </xf>
    <xf numFmtId="0" fontId="23" fillId="0" borderId="12" xfId="189" applyFont="1" applyBorder="1" applyAlignment="1">
      <alignment horizontal="center" vertical="top" wrapText="1"/>
      <protection/>
    </xf>
    <xf numFmtId="0" fontId="23" fillId="0" borderId="12" xfId="189" applyFont="1" applyFill="1" applyBorder="1" applyAlignment="1">
      <alignment horizontal="center" vertical="top" wrapText="1"/>
      <protection/>
    </xf>
    <xf numFmtId="0" fontId="23" fillId="0" borderId="13" xfId="189" applyFont="1" applyBorder="1" applyAlignment="1">
      <alignment horizontal="center" vertical="top" wrapText="1"/>
      <protection/>
    </xf>
    <xf numFmtId="0" fontId="26" fillId="0" borderId="12" xfId="189" applyFont="1" applyFill="1" applyBorder="1" applyAlignment="1">
      <alignment horizontal="center" vertical="top" wrapText="1"/>
      <protection/>
    </xf>
    <xf numFmtId="0" fontId="24" fillId="0" borderId="11" xfId="189" applyFont="1" applyBorder="1" applyAlignment="1">
      <alignment vertical="top" wrapText="1"/>
      <protection/>
    </xf>
    <xf numFmtId="0" fontId="24" fillId="0" borderId="12" xfId="189" applyFont="1" applyBorder="1" applyAlignment="1">
      <alignment horizontal="center" vertical="top" wrapText="1"/>
      <protection/>
    </xf>
    <xf numFmtId="0" fontId="23" fillId="0" borderId="0" xfId="189" applyFont="1">
      <alignment/>
      <protection/>
    </xf>
    <xf numFmtId="0" fontId="0" fillId="0" borderId="10" xfId="187" applyFont="1" applyFill="1" applyBorder="1" applyAlignment="1">
      <alignment horizontal="center" vertical="center"/>
      <protection/>
    </xf>
    <xf numFmtId="0" fontId="0" fillId="0" borderId="10" xfId="202" applyNumberFormat="1" applyFont="1" applyFill="1" applyBorder="1" applyAlignment="1">
      <alignment horizontal="center" vertical="center"/>
    </xf>
    <xf numFmtId="0" fontId="27" fillId="0" borderId="11" xfId="189" applyFont="1" applyBorder="1" applyAlignment="1">
      <alignment horizontal="justify" vertical="top" wrapText="1"/>
      <protection/>
    </xf>
    <xf numFmtId="0" fontId="27" fillId="0" borderId="12" xfId="189" applyFont="1" applyBorder="1" applyAlignment="1">
      <alignment horizontal="center" vertical="top" wrapText="1"/>
      <protection/>
    </xf>
    <xf numFmtId="0" fontId="27" fillId="0" borderId="12" xfId="189" applyFont="1" applyFill="1" applyBorder="1" applyAlignment="1">
      <alignment horizontal="center" vertical="top" wrapText="1"/>
      <protection/>
    </xf>
    <xf numFmtId="0" fontId="27" fillId="0" borderId="13" xfId="189" applyFont="1" applyBorder="1" applyAlignment="1">
      <alignment horizontal="center" vertical="top" wrapText="1"/>
      <protection/>
    </xf>
    <xf numFmtId="0" fontId="28" fillId="0" borderId="12" xfId="189" applyFont="1" applyBorder="1" applyAlignment="1">
      <alignment horizontal="center" vertical="top" wrapText="1"/>
      <protection/>
    </xf>
    <xf numFmtId="0" fontId="23" fillId="0" borderId="0" xfId="189" applyFont="1" applyBorder="1" applyAlignment="1">
      <alignment horizontal="left"/>
      <protection/>
    </xf>
    <xf numFmtId="0" fontId="22" fillId="0" borderId="0" xfId="189" applyFont="1" applyFill="1" applyAlignment="1">
      <alignment horizontal="center"/>
      <protection/>
    </xf>
    <xf numFmtId="0" fontId="0" fillId="0" borderId="0" xfId="189" applyFill="1">
      <alignment/>
      <protection/>
    </xf>
    <xf numFmtId="0" fontId="24" fillId="0" borderId="10" xfId="189" applyFont="1" applyFill="1" applyBorder="1" applyAlignment="1">
      <alignment horizontal="center" vertical="top" wrapText="1"/>
      <protection/>
    </xf>
    <xf numFmtId="0" fontId="23" fillId="0" borderId="10" xfId="189" applyFont="1" applyFill="1" applyBorder="1" applyAlignment="1">
      <alignment horizontal="center" vertical="center" wrapText="1"/>
      <protection/>
    </xf>
    <xf numFmtId="1" fontId="24" fillId="0" borderId="12" xfId="189" applyNumberFormat="1" applyFont="1" applyFill="1" applyBorder="1" applyAlignment="1">
      <alignment horizontal="center" vertical="top" wrapText="1"/>
      <protection/>
    </xf>
    <xf numFmtId="0" fontId="27" fillId="0" borderId="11" xfId="189" applyFont="1" applyFill="1" applyBorder="1" applyAlignment="1">
      <alignment horizontal="justify" vertical="top" wrapText="1"/>
      <protection/>
    </xf>
    <xf numFmtId="0" fontId="27" fillId="0" borderId="13" xfId="189" applyFont="1" applyFill="1" applyBorder="1" applyAlignment="1">
      <alignment horizontal="center" vertical="top" wrapText="1"/>
      <protection/>
    </xf>
    <xf numFmtId="0" fontId="28" fillId="0" borderId="12" xfId="189" applyFont="1" applyFill="1" applyBorder="1" applyAlignment="1">
      <alignment horizontal="center" vertical="top" wrapText="1"/>
      <protection/>
    </xf>
    <xf numFmtId="0" fontId="24" fillId="0" borderId="12" xfId="189" applyFont="1" applyFill="1" applyBorder="1" applyAlignment="1">
      <alignment horizontal="center" vertical="top" wrapText="1"/>
      <protection/>
    </xf>
    <xf numFmtId="0" fontId="27" fillId="0" borderId="0" xfId="189" applyFont="1" applyFill="1" applyAlignment="1">
      <alignment horizontal="left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186" applyFont="1" applyFill="1" applyBorder="1" applyAlignment="1">
      <alignment vertical="center" wrapText="1"/>
      <protection/>
    </xf>
    <xf numFmtId="0" fontId="29" fillId="0" borderId="15" xfId="182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wrapText="1"/>
    </xf>
    <xf numFmtId="3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185" applyFont="1" applyFill="1" applyBorder="1" applyAlignment="1">
      <alignment horizontal="center" vertical="center" wrapText="1"/>
      <protection/>
    </xf>
    <xf numFmtId="0" fontId="27" fillId="0" borderId="0" xfId="182" applyFont="1" applyFill="1">
      <alignment/>
      <protection/>
    </xf>
    <xf numFmtId="3" fontId="27" fillId="0" borderId="0" xfId="182" applyNumberFormat="1" applyFont="1" applyFill="1" applyAlignment="1">
      <alignment wrapText="1"/>
      <protection/>
    </xf>
    <xf numFmtId="0" fontId="29" fillId="0" borderId="0" xfId="182" applyFont="1" applyFill="1">
      <alignment/>
      <protection/>
    </xf>
    <xf numFmtId="0" fontId="27" fillId="0" borderId="0" xfId="182" applyFont="1" applyFill="1" applyAlignment="1">
      <alignment horizontal="left"/>
      <protection/>
    </xf>
    <xf numFmtId="0" fontId="30" fillId="0" borderId="0" xfId="182" applyFont="1" applyFill="1" applyAlignment="1">
      <alignment/>
      <protection/>
    </xf>
    <xf numFmtId="0" fontId="28" fillId="0" borderId="0" xfId="182" applyFont="1" applyFill="1">
      <alignment/>
      <protection/>
    </xf>
    <xf numFmtId="0" fontId="27" fillId="0" borderId="0" xfId="182" applyFont="1" applyFill="1" applyAlignment="1">
      <alignment horizontal="left" wrapText="1"/>
      <protection/>
    </xf>
    <xf numFmtId="0" fontId="23" fillId="0" borderId="17" xfId="182" applyFont="1" applyFill="1" applyBorder="1" applyAlignment="1">
      <alignment horizontal="center" vertical="center"/>
      <protection/>
    </xf>
    <xf numFmtId="0" fontId="23" fillId="0" borderId="14" xfId="182" applyFont="1" applyFill="1" applyBorder="1" applyAlignment="1" applyProtection="1">
      <alignment horizontal="center" vertical="center" wrapText="1"/>
      <protection/>
    </xf>
    <xf numFmtId="0" fontId="23" fillId="0" borderId="14" xfId="182" applyFont="1" applyFill="1" applyBorder="1" applyAlignment="1" applyProtection="1">
      <alignment horizontal="center" vertical="top" wrapText="1"/>
      <protection/>
    </xf>
    <xf numFmtId="3" fontId="29" fillId="0" borderId="11" xfId="182" applyNumberFormat="1" applyFont="1" applyFill="1" applyBorder="1">
      <alignment/>
      <protection/>
    </xf>
    <xf numFmtId="3" fontId="29" fillId="0" borderId="18" xfId="182" applyNumberFormat="1" applyFont="1" applyFill="1" applyBorder="1">
      <alignment/>
      <protection/>
    </xf>
    <xf numFmtId="186" fontId="27" fillId="0" borderId="0" xfId="182" applyNumberFormat="1" applyFont="1" applyFill="1">
      <alignment/>
      <protection/>
    </xf>
    <xf numFmtId="0" fontId="27" fillId="0" borderId="19" xfId="182" applyFont="1" applyFill="1" applyBorder="1" applyAlignment="1">
      <alignment horizontal="left"/>
      <protection/>
    </xf>
    <xf numFmtId="0" fontId="27" fillId="0" borderId="10" xfId="182" applyFont="1" applyFill="1" applyBorder="1" applyAlignment="1">
      <alignment wrapText="1"/>
      <protection/>
    </xf>
    <xf numFmtId="3" fontId="27" fillId="0" borderId="10" xfId="182" applyNumberFormat="1" applyFont="1" applyFill="1" applyBorder="1">
      <alignment/>
      <protection/>
    </xf>
    <xf numFmtId="3" fontId="27" fillId="0" borderId="18" xfId="182" applyNumberFormat="1" applyFont="1" applyFill="1" applyBorder="1">
      <alignment/>
      <protection/>
    </xf>
    <xf numFmtId="3" fontId="29" fillId="0" borderId="10" xfId="182" applyNumberFormat="1" applyFont="1" applyFill="1" applyBorder="1">
      <alignment/>
      <protection/>
    </xf>
    <xf numFmtId="3" fontId="29" fillId="0" borderId="20" xfId="182" applyNumberFormat="1" applyFont="1" applyFill="1" applyBorder="1">
      <alignment/>
      <protection/>
    </xf>
    <xf numFmtId="0" fontId="29" fillId="0" borderId="10" xfId="182" applyFont="1" applyFill="1" applyBorder="1">
      <alignment/>
      <protection/>
    </xf>
    <xf numFmtId="3" fontId="29" fillId="0" borderId="13" xfId="182" applyNumberFormat="1" applyFont="1" applyFill="1" applyBorder="1">
      <alignment/>
      <protection/>
    </xf>
    <xf numFmtId="3" fontId="27" fillId="0" borderId="21" xfId="182" applyNumberFormat="1" applyFont="1" applyFill="1" applyBorder="1">
      <alignment/>
      <protection/>
    </xf>
    <xf numFmtId="3" fontId="27" fillId="0" borderId="22" xfId="182" applyNumberFormat="1" applyFont="1" applyFill="1" applyBorder="1">
      <alignment/>
      <protection/>
    </xf>
    <xf numFmtId="0" fontId="27" fillId="0" borderId="17" xfId="182" applyFont="1" applyFill="1" applyBorder="1" applyAlignment="1">
      <alignment horizontal="right"/>
      <protection/>
    </xf>
    <xf numFmtId="0" fontId="29" fillId="0" borderId="14" xfId="182" applyFont="1" applyFill="1" applyBorder="1" applyAlignment="1">
      <alignment horizontal="right" wrapText="1"/>
      <protection/>
    </xf>
    <xf numFmtId="3" fontId="29" fillId="0" borderId="14" xfId="182" applyNumberFormat="1" applyFont="1" applyFill="1" applyBorder="1" applyAlignment="1">
      <alignment horizontal="right" indent="1"/>
      <protection/>
    </xf>
    <xf numFmtId="3" fontId="29" fillId="0" borderId="14" xfId="182" applyNumberFormat="1" applyFont="1" applyFill="1" applyBorder="1" applyAlignment="1">
      <alignment horizontal="center"/>
      <protection/>
    </xf>
    <xf numFmtId="3" fontId="29" fillId="0" borderId="15" xfId="182" applyNumberFormat="1" applyFont="1" applyFill="1" applyBorder="1">
      <alignment/>
      <protection/>
    </xf>
    <xf numFmtId="0" fontId="27" fillId="0" borderId="11" xfId="182" applyFont="1" applyFill="1" applyBorder="1" applyProtection="1">
      <alignment/>
      <protection/>
    </xf>
    <xf numFmtId="0" fontId="27" fillId="0" borderId="11" xfId="182" applyFont="1" applyFill="1" applyBorder="1" applyAlignment="1" applyProtection="1">
      <alignment horizontal="left" wrapText="1"/>
      <protection/>
    </xf>
    <xf numFmtId="3" fontId="27" fillId="0" borderId="11" xfId="182" applyNumberFormat="1" applyFont="1" applyFill="1" applyBorder="1" applyProtection="1">
      <alignment/>
      <protection/>
    </xf>
    <xf numFmtId="3" fontId="27" fillId="0" borderId="11" xfId="182" applyNumberFormat="1" applyFont="1" applyFill="1" applyBorder="1" applyAlignment="1" applyProtection="1">
      <alignment horizontal="center"/>
      <protection/>
    </xf>
    <xf numFmtId="0" fontId="29" fillId="0" borderId="10" xfId="182" applyFont="1" applyFill="1" applyBorder="1" applyProtection="1">
      <alignment/>
      <protection/>
    </xf>
    <xf numFmtId="0" fontId="27" fillId="0" borderId="10" xfId="182" applyFont="1" applyFill="1" applyBorder="1" applyAlignment="1" applyProtection="1">
      <alignment horizontal="left" wrapText="1"/>
      <protection/>
    </xf>
    <xf numFmtId="3" fontId="29" fillId="0" borderId="10" xfId="182" applyNumberFormat="1" applyFont="1" applyFill="1" applyBorder="1" applyProtection="1">
      <alignment/>
      <protection/>
    </xf>
    <xf numFmtId="3" fontId="29" fillId="0" borderId="10" xfId="182" applyNumberFormat="1" applyFont="1" applyFill="1" applyBorder="1" applyAlignment="1" applyProtection="1">
      <alignment horizontal="center"/>
      <protection/>
    </xf>
    <xf numFmtId="0" fontId="27" fillId="0" borderId="0" xfId="182" applyFont="1" applyFill="1" applyAlignment="1">
      <alignment wrapText="1"/>
      <protection/>
    </xf>
    <xf numFmtId="3" fontId="27" fillId="0" borderId="0" xfId="182" applyNumberFormat="1" applyFont="1" applyFill="1">
      <alignment/>
      <protection/>
    </xf>
    <xf numFmtId="0" fontId="31" fillId="0" borderId="0" xfId="187" applyFont="1">
      <alignment/>
      <protection/>
    </xf>
    <xf numFmtId="49" fontId="29" fillId="0" borderId="17" xfId="182" applyNumberFormat="1" applyFont="1" applyFill="1" applyBorder="1" applyAlignment="1">
      <alignment horizontal="left"/>
      <protection/>
    </xf>
    <xf numFmtId="0" fontId="29" fillId="0" borderId="14" xfId="182" applyFont="1" applyFill="1" applyBorder="1" applyAlignment="1">
      <alignment wrapText="1"/>
      <protection/>
    </xf>
    <xf numFmtId="3" fontId="29" fillId="0" borderId="23" xfId="182" applyNumberFormat="1" applyFont="1" applyFill="1" applyBorder="1">
      <alignment/>
      <protection/>
    </xf>
    <xf numFmtId="3" fontId="27" fillId="0" borderId="24" xfId="182" applyNumberFormat="1" applyFont="1" applyFill="1" applyBorder="1">
      <alignment/>
      <protection/>
    </xf>
    <xf numFmtId="3" fontId="27" fillId="0" borderId="25" xfId="182" applyNumberFormat="1" applyFont="1" applyFill="1" applyBorder="1">
      <alignment/>
      <protection/>
    </xf>
    <xf numFmtId="3" fontId="27" fillId="0" borderId="26" xfId="182" applyNumberFormat="1" applyFont="1" applyFill="1" applyBorder="1">
      <alignment/>
      <protection/>
    </xf>
    <xf numFmtId="3" fontId="27" fillId="0" borderId="27" xfId="182" applyNumberFormat="1" applyFont="1" applyFill="1" applyBorder="1">
      <alignment/>
      <protection/>
    </xf>
    <xf numFmtId="3" fontId="27" fillId="0" borderId="20" xfId="182" applyNumberFormat="1" applyFont="1" applyFill="1" applyBorder="1">
      <alignment/>
      <protection/>
    </xf>
    <xf numFmtId="3" fontId="27" fillId="0" borderId="13" xfId="182" applyNumberFormat="1" applyFont="1" applyFill="1" applyBorder="1">
      <alignment/>
      <protection/>
    </xf>
    <xf numFmtId="3" fontId="27" fillId="0" borderId="28" xfId="182" applyNumberFormat="1" applyFont="1" applyFill="1" applyBorder="1">
      <alignment/>
      <protection/>
    </xf>
    <xf numFmtId="3" fontId="27" fillId="0" borderId="29" xfId="182" applyNumberFormat="1" applyFont="1" applyFill="1" applyBorder="1">
      <alignment/>
      <protection/>
    </xf>
    <xf numFmtId="3" fontId="27" fillId="0" borderId="30" xfId="182" applyNumberFormat="1" applyFont="1" applyFill="1" applyBorder="1">
      <alignment/>
      <protection/>
    </xf>
    <xf numFmtId="3" fontId="27" fillId="0" borderId="31" xfId="182" applyNumberFormat="1" applyFont="1" applyFill="1" applyBorder="1">
      <alignment/>
      <protection/>
    </xf>
    <xf numFmtId="0" fontId="29" fillId="0" borderId="14" xfId="182" applyFont="1" applyFill="1" applyBorder="1" applyAlignment="1">
      <alignment horizontal="left" wrapText="1"/>
      <protection/>
    </xf>
    <xf numFmtId="3" fontId="27" fillId="0" borderId="32" xfId="182" applyNumberFormat="1" applyFont="1" applyFill="1" applyBorder="1">
      <alignment/>
      <protection/>
    </xf>
    <xf numFmtId="3" fontId="29" fillId="0" borderId="24" xfId="182" applyNumberFormat="1" applyFont="1" applyFill="1" applyBorder="1">
      <alignment/>
      <protection/>
    </xf>
    <xf numFmtId="3" fontId="29" fillId="0" borderId="25" xfId="182" applyNumberFormat="1" applyFont="1" applyFill="1" applyBorder="1">
      <alignment/>
      <protection/>
    </xf>
    <xf numFmtId="3" fontId="29" fillId="0" borderId="33" xfId="182" applyNumberFormat="1" applyFont="1" applyFill="1" applyBorder="1">
      <alignment/>
      <protection/>
    </xf>
    <xf numFmtId="3" fontId="29" fillId="0" borderId="27" xfId="182" applyNumberFormat="1" applyFont="1" applyFill="1" applyBorder="1">
      <alignment/>
      <protection/>
    </xf>
    <xf numFmtId="3" fontId="27" fillId="0" borderId="34" xfId="182" applyNumberFormat="1" applyFont="1" applyFill="1" applyBorder="1">
      <alignment/>
      <protection/>
    </xf>
    <xf numFmtId="3" fontId="27" fillId="0" borderId="35" xfId="182" applyNumberFormat="1" applyFont="1" applyFill="1" applyBorder="1">
      <alignment/>
      <protection/>
    </xf>
    <xf numFmtId="0" fontId="27" fillId="0" borderId="17" xfId="182" applyFont="1" applyFill="1" applyBorder="1">
      <alignment/>
      <protection/>
    </xf>
    <xf numFmtId="3" fontId="29" fillId="0" borderId="14" xfId="182" applyNumberFormat="1" applyFont="1" applyFill="1" applyBorder="1" applyAlignment="1">
      <alignment wrapText="1"/>
      <protection/>
    </xf>
    <xf numFmtId="3" fontId="27" fillId="0" borderId="0" xfId="182" applyNumberFormat="1" applyFont="1" applyBorder="1">
      <alignment/>
      <protection/>
    </xf>
    <xf numFmtId="0" fontId="27" fillId="0" borderId="0" xfId="182" applyFont="1" applyBorder="1">
      <alignment/>
      <protection/>
    </xf>
    <xf numFmtId="0" fontId="27" fillId="0" borderId="0" xfId="182" applyFont="1">
      <alignment/>
      <protection/>
    </xf>
    <xf numFmtId="3" fontId="29" fillId="0" borderId="0" xfId="182" applyNumberFormat="1" applyFont="1" applyFill="1">
      <alignment/>
      <protection/>
    </xf>
    <xf numFmtId="0" fontId="27" fillId="0" borderId="0" xfId="182" applyFont="1" applyFill="1" applyBorder="1" applyAlignment="1">
      <alignment wrapText="1"/>
      <protection/>
    </xf>
    <xf numFmtId="3" fontId="27" fillId="0" borderId="0" xfId="182" applyNumberFormat="1" applyFont="1" applyFill="1" applyBorder="1">
      <alignment/>
      <protection/>
    </xf>
    <xf numFmtId="3" fontId="29" fillId="0" borderId="0" xfId="182" applyNumberFormat="1" applyFont="1" applyBorder="1">
      <alignment/>
      <protection/>
    </xf>
    <xf numFmtId="0" fontId="29" fillId="0" borderId="36" xfId="182" applyFont="1" applyBorder="1" applyAlignment="1">
      <alignment horizontal="left"/>
      <protection/>
    </xf>
    <xf numFmtId="0" fontId="29" fillId="0" borderId="32" xfId="182" applyFont="1" applyBorder="1" applyAlignment="1">
      <alignment wrapText="1"/>
      <protection/>
    </xf>
    <xf numFmtId="0" fontId="29" fillId="0" borderId="32" xfId="182" applyFont="1" applyFill="1" applyBorder="1">
      <alignment/>
      <protection/>
    </xf>
    <xf numFmtId="0" fontId="29" fillId="0" borderId="27" xfId="182" applyFont="1" applyFill="1" applyBorder="1">
      <alignment/>
      <protection/>
    </xf>
    <xf numFmtId="0" fontId="29" fillId="0" borderId="37" xfId="182" applyFont="1" applyBorder="1" applyAlignment="1">
      <alignment horizontal="left"/>
      <protection/>
    </xf>
    <xf numFmtId="0" fontId="29" fillId="0" borderId="21" xfId="182" applyFont="1" applyBorder="1" applyAlignment="1">
      <alignment wrapText="1"/>
      <protection/>
    </xf>
    <xf numFmtId="0" fontId="29" fillId="0" borderId="21" xfId="182" applyFont="1" applyFill="1" applyBorder="1">
      <alignment/>
      <protection/>
    </xf>
    <xf numFmtId="0" fontId="29" fillId="0" borderId="38" xfId="182" applyFont="1" applyFill="1" applyBorder="1">
      <alignment/>
      <protection/>
    </xf>
    <xf numFmtId="0" fontId="29" fillId="0" borderId="17" xfId="182" applyFont="1" applyBorder="1" applyAlignment="1">
      <alignment horizontal="left"/>
      <protection/>
    </xf>
    <xf numFmtId="0" fontId="29" fillId="0" borderId="14" xfId="182" applyFont="1" applyBorder="1" applyAlignment="1">
      <alignment wrapText="1"/>
      <protection/>
    </xf>
    <xf numFmtId="0" fontId="29" fillId="0" borderId="14" xfId="182" applyFont="1" applyFill="1" applyBorder="1">
      <alignment/>
      <protection/>
    </xf>
    <xf numFmtId="0" fontId="29" fillId="0" borderId="15" xfId="182" applyFont="1" applyFill="1" applyBorder="1">
      <alignment/>
      <protection/>
    </xf>
    <xf numFmtId="0" fontId="29" fillId="0" borderId="39" xfId="182" applyFont="1" applyBorder="1" applyAlignment="1">
      <alignment horizontal="left"/>
      <protection/>
    </xf>
    <xf numFmtId="0" fontId="29" fillId="0" borderId="11" xfId="182" applyFont="1" applyBorder="1" applyAlignment="1">
      <alignment wrapText="1"/>
      <protection/>
    </xf>
    <xf numFmtId="0" fontId="29" fillId="0" borderId="11" xfId="182" applyFont="1" applyBorder="1">
      <alignment/>
      <protection/>
    </xf>
    <xf numFmtId="0" fontId="29" fillId="0" borderId="11" xfId="182" applyFont="1" applyFill="1" applyBorder="1">
      <alignment/>
      <protection/>
    </xf>
    <xf numFmtId="0" fontId="29" fillId="0" borderId="18" xfId="182" applyFont="1" applyFill="1" applyBorder="1">
      <alignment/>
      <protection/>
    </xf>
    <xf numFmtId="0" fontId="29" fillId="0" borderId="19" xfId="182" applyFont="1" applyBorder="1" applyAlignment="1">
      <alignment horizontal="left"/>
      <protection/>
    </xf>
    <xf numFmtId="0" fontId="29" fillId="0" borderId="10" xfId="182" applyFont="1" applyBorder="1" applyAlignment="1">
      <alignment wrapText="1"/>
      <protection/>
    </xf>
    <xf numFmtId="0" fontId="29" fillId="0" borderId="28" xfId="182" applyFont="1" applyFill="1" applyBorder="1">
      <alignment/>
      <protection/>
    </xf>
    <xf numFmtId="0" fontId="29" fillId="0" borderId="28" xfId="182" applyFont="1" applyBorder="1">
      <alignment/>
      <protection/>
    </xf>
    <xf numFmtId="0" fontId="27" fillId="0" borderId="17" xfId="182" applyFont="1" applyBorder="1">
      <alignment/>
      <protection/>
    </xf>
    <xf numFmtId="0" fontId="29" fillId="0" borderId="14" xfId="182" applyFont="1" applyBorder="1" applyAlignment="1">
      <alignment horizontal="right"/>
      <protection/>
    </xf>
    <xf numFmtId="3" fontId="27" fillId="0" borderId="0" xfId="182" applyNumberFormat="1" applyFont="1" applyBorder="1" applyAlignment="1">
      <alignment horizontal="right" wrapText="1"/>
      <protection/>
    </xf>
    <xf numFmtId="0" fontId="27" fillId="0" borderId="0" xfId="182" applyFont="1" applyFill="1" applyBorder="1">
      <alignment/>
      <protection/>
    </xf>
    <xf numFmtId="0" fontId="30" fillId="0" borderId="0" xfId="182" applyFont="1" applyFill="1" applyAlignment="1">
      <alignment horizontal="left"/>
      <protection/>
    </xf>
    <xf numFmtId="0" fontId="29" fillId="0" borderId="0" xfId="182" applyFont="1" applyFill="1" applyBorder="1" applyProtection="1">
      <alignment/>
      <protection/>
    </xf>
    <xf numFmtId="0" fontId="27" fillId="0" borderId="0" xfId="182" applyFont="1" applyFill="1" applyBorder="1" applyAlignment="1" applyProtection="1">
      <alignment horizontal="left" wrapText="1"/>
      <protection/>
    </xf>
    <xf numFmtId="3" fontId="29" fillId="0" borderId="0" xfId="182" applyNumberFormat="1" applyFont="1" applyFill="1" applyBorder="1" applyProtection="1">
      <alignment/>
      <protection/>
    </xf>
    <xf numFmtId="3" fontId="29" fillId="0" borderId="0" xfId="182" applyNumberFormat="1" applyFont="1" applyFill="1" applyBorder="1" applyAlignment="1" applyProtection="1">
      <alignment horizontal="center"/>
      <protection/>
    </xf>
    <xf numFmtId="1" fontId="29" fillId="0" borderId="0" xfId="182" applyNumberFormat="1" applyFont="1" applyFill="1" applyBorder="1" applyProtection="1">
      <alignment/>
      <protection/>
    </xf>
    <xf numFmtId="0" fontId="29" fillId="0" borderId="0" xfId="182" applyFont="1" applyFill="1" applyBorder="1" applyAlignment="1">
      <alignment horizontal="right"/>
      <protection/>
    </xf>
    <xf numFmtId="3" fontId="29" fillId="0" borderId="0" xfId="182" applyNumberFormat="1" applyFont="1" applyFill="1" applyBorder="1" applyAlignment="1">
      <alignment wrapText="1"/>
      <protection/>
    </xf>
    <xf numFmtId="0" fontId="27" fillId="0" borderId="16" xfId="185" applyFont="1" applyFill="1" applyBorder="1" applyAlignment="1">
      <alignment vertical="center" wrapText="1"/>
      <protection/>
    </xf>
    <xf numFmtId="3" fontId="29" fillId="0" borderId="0" xfId="182" applyNumberFormat="1" applyFont="1" applyFill="1" applyBorder="1">
      <alignment/>
      <protection/>
    </xf>
    <xf numFmtId="0" fontId="27" fillId="0" borderId="14" xfId="185" applyFont="1" applyFill="1" applyBorder="1" applyAlignment="1">
      <alignment vertical="center" wrapText="1"/>
      <protection/>
    </xf>
    <xf numFmtId="49" fontId="29" fillId="0" borderId="17" xfId="182" applyNumberFormat="1" applyFont="1" applyFill="1" applyBorder="1">
      <alignment/>
      <protection/>
    </xf>
    <xf numFmtId="49" fontId="29" fillId="0" borderId="17" xfId="188" applyNumberFormat="1" applyFont="1" applyFill="1" applyBorder="1" applyAlignment="1">
      <alignment horizontal="left"/>
      <protection/>
    </xf>
    <xf numFmtId="0" fontId="29" fillId="0" borderId="14" xfId="188" applyFont="1" applyFill="1" applyBorder="1" applyAlignment="1">
      <alignment wrapText="1"/>
      <protection/>
    </xf>
    <xf numFmtId="0" fontId="0" fillId="0" borderId="0" xfId="196" applyFont="1">
      <alignment/>
      <protection/>
    </xf>
    <xf numFmtId="0" fontId="33" fillId="0" borderId="0" xfId="196" applyFont="1" applyAlignment="1">
      <alignment horizontal="center" vertical="center" wrapText="1"/>
      <protection/>
    </xf>
    <xf numFmtId="0" fontId="33" fillId="0" borderId="0" xfId="196" applyFont="1" applyAlignment="1">
      <alignment horizontal="center" vertical="center" wrapText="1"/>
      <protection/>
    </xf>
    <xf numFmtId="0" fontId="0" fillId="0" borderId="0" xfId="196" applyFont="1" applyAlignment="1">
      <alignment horizontal="center" vertical="center" wrapText="1"/>
      <protection/>
    </xf>
    <xf numFmtId="0" fontId="33" fillId="0" borderId="0" xfId="196" applyFont="1" applyBorder="1" applyAlignment="1">
      <alignment horizontal="center" vertical="center" wrapText="1"/>
      <protection/>
    </xf>
    <xf numFmtId="0" fontId="0" fillId="0" borderId="0" xfId="196" applyFont="1" applyAlignment="1">
      <alignment horizontal="center" vertical="center"/>
      <protection/>
    </xf>
    <xf numFmtId="0" fontId="34" fillId="0" borderId="0" xfId="196" applyFont="1" applyAlignment="1">
      <alignment wrapText="1"/>
      <protection/>
    </xf>
    <xf numFmtId="3" fontId="0" fillId="0" borderId="0" xfId="196" applyNumberFormat="1" applyFont="1">
      <alignment/>
      <protection/>
    </xf>
    <xf numFmtId="0" fontId="33" fillId="0" borderId="0" xfId="196" applyFont="1" applyAlignment="1">
      <alignment wrapText="1"/>
      <protection/>
    </xf>
    <xf numFmtId="3" fontId="34" fillId="0" borderId="0" xfId="196" applyNumberFormat="1" applyFont="1">
      <alignment/>
      <protection/>
    </xf>
    <xf numFmtId="3" fontId="34" fillId="0" borderId="0" xfId="196" applyNumberFormat="1" applyFont="1">
      <alignment/>
      <protection/>
    </xf>
    <xf numFmtId="0" fontId="0" fillId="0" borderId="0" xfId="196" applyFont="1" applyAlignment="1">
      <alignment wrapText="1"/>
      <protection/>
    </xf>
    <xf numFmtId="3" fontId="34" fillId="0" borderId="0" xfId="205" applyNumberFormat="1" applyFont="1" applyAlignment="1">
      <alignment horizontal="centerContinuous"/>
    </xf>
    <xf numFmtId="49" fontId="0" fillId="0" borderId="0" xfId="196" applyNumberFormat="1" applyFont="1" applyAlignment="1">
      <alignment horizontal="right"/>
      <protection/>
    </xf>
    <xf numFmtId="0" fontId="0" fillId="0" borderId="0" xfId="196" applyFont="1" applyFill="1">
      <alignment/>
      <protection/>
    </xf>
    <xf numFmtId="49" fontId="0" fillId="0" borderId="0" xfId="196" applyNumberFormat="1" applyFont="1" applyFill="1" applyAlignment="1">
      <alignment horizontal="right"/>
      <protection/>
    </xf>
    <xf numFmtId="0" fontId="0" fillId="0" borderId="0" xfId="196" applyFont="1" applyFill="1" applyAlignment="1">
      <alignment wrapText="1"/>
      <protection/>
    </xf>
    <xf numFmtId="0" fontId="23" fillId="0" borderId="0" xfId="196" applyFont="1" applyAlignment="1">
      <alignment wrapText="1"/>
      <protection/>
    </xf>
    <xf numFmtId="0" fontId="0" fillId="0" borderId="0" xfId="196" applyFont="1" applyBorder="1" applyAlignment="1">
      <alignment wrapText="1"/>
      <protection/>
    </xf>
    <xf numFmtId="0" fontId="0" fillId="0" borderId="0" xfId="196" applyFont="1" applyBorder="1" applyAlignment="1">
      <alignment horizontal="left" wrapText="1"/>
      <protection/>
    </xf>
    <xf numFmtId="3" fontId="0" fillId="0" borderId="0" xfId="196" applyNumberFormat="1" applyFont="1" applyFill="1">
      <alignment/>
      <protection/>
    </xf>
    <xf numFmtId="0" fontId="0" fillId="0" borderId="0" xfId="196" applyFont="1" applyBorder="1">
      <alignment/>
      <protection/>
    </xf>
    <xf numFmtId="49" fontId="0" fillId="0" borderId="0" xfId="196" applyNumberFormat="1" applyFont="1" applyBorder="1" applyAlignment="1">
      <alignment horizontal="right"/>
      <protection/>
    </xf>
    <xf numFmtId="0" fontId="0" fillId="0" borderId="0" xfId="196" applyFont="1" applyAlignment="1">
      <alignment horizontal="left" wrapText="1"/>
      <protection/>
    </xf>
    <xf numFmtId="0" fontId="0" fillId="0" borderId="0" xfId="196" applyFont="1" applyAlignment="1">
      <alignment horizontal="centerContinuous"/>
      <protection/>
    </xf>
    <xf numFmtId="0" fontId="34" fillId="0" borderId="0" xfId="196" applyFont="1" applyAlignment="1">
      <alignment vertical="center" wrapText="1"/>
      <protection/>
    </xf>
    <xf numFmtId="3" fontId="33" fillId="46" borderId="0" xfId="196" applyNumberFormat="1" applyFont="1" applyFill="1" applyAlignment="1">
      <alignment horizontal="center"/>
      <protection/>
    </xf>
    <xf numFmtId="0" fontId="27" fillId="0" borderId="0" xfId="184" applyFont="1" applyAlignment="1">
      <alignment wrapText="1"/>
      <protection/>
    </xf>
    <xf numFmtId="0" fontId="0" fillId="0" borderId="0" xfId="196" applyFont="1" applyAlignment="1">
      <alignment horizontal="center"/>
      <protection/>
    </xf>
    <xf numFmtId="0" fontId="32" fillId="0" borderId="0" xfId="196" applyFont="1" applyAlignment="1">
      <alignment horizontal="left"/>
      <protection/>
    </xf>
    <xf numFmtId="0" fontId="33" fillId="0" borderId="0" xfId="196" applyFont="1" applyAlignment="1">
      <alignment vertical="center"/>
      <protection/>
    </xf>
    <xf numFmtId="0" fontId="34" fillId="0" borderId="0" xfId="196" applyFont="1">
      <alignment/>
      <protection/>
    </xf>
    <xf numFmtId="0" fontId="34" fillId="0" borderId="0" xfId="196" applyFont="1">
      <alignment/>
      <protection/>
    </xf>
    <xf numFmtId="1" fontId="0" fillId="0" borderId="0" xfId="196" applyNumberFormat="1" applyFont="1">
      <alignment/>
      <protection/>
    </xf>
    <xf numFmtId="1" fontId="0" fillId="0" borderId="0" xfId="196" applyNumberFormat="1" applyFont="1">
      <alignment/>
      <protection/>
    </xf>
    <xf numFmtId="0" fontId="33" fillId="0" borderId="0" xfId="196" applyFont="1">
      <alignment/>
      <protection/>
    </xf>
    <xf numFmtId="0" fontId="0" fillId="0" borderId="0" xfId="196" applyFont="1">
      <alignment/>
      <protection/>
    </xf>
    <xf numFmtId="49" fontId="35" fillId="0" borderId="0" xfId="183" applyNumberFormat="1" applyFont="1" applyFill="1" applyBorder="1" applyAlignment="1">
      <alignment horizontal="right"/>
      <protection/>
    </xf>
    <xf numFmtId="0" fontId="0" fillId="0" borderId="0" xfId="196" applyFont="1" applyAlignment="1">
      <alignment vertical="center"/>
      <protection/>
    </xf>
    <xf numFmtId="0" fontId="34" fillId="0" borderId="0" xfId="196" applyFont="1" applyAlignment="1">
      <alignment vertical="center"/>
      <protection/>
    </xf>
    <xf numFmtId="0" fontId="0" fillId="0" borderId="0" xfId="196" applyFont="1" applyAlignment="1">
      <alignment horizontal="center" vertical="center" wrapText="1"/>
      <protection/>
    </xf>
    <xf numFmtId="0" fontId="34" fillId="0" borderId="0" xfId="205" applyNumberFormat="1" applyFont="1" applyAlignment="1">
      <alignment horizontal="right"/>
    </xf>
    <xf numFmtId="0" fontId="34" fillId="0" borderId="0" xfId="196" applyFont="1" applyAlignment="1">
      <alignment horizontal="right"/>
      <protection/>
    </xf>
    <xf numFmtId="1" fontId="0" fillId="0" borderId="0" xfId="196" applyNumberFormat="1" applyFont="1" applyBorder="1">
      <alignment/>
      <protection/>
    </xf>
    <xf numFmtId="3" fontId="35" fillId="0" borderId="0" xfId="183" applyNumberFormat="1" applyFont="1" applyFill="1" applyBorder="1">
      <alignment/>
      <protection/>
    </xf>
    <xf numFmtId="0" fontId="0" fillId="0" borderId="0" xfId="196" applyNumberFormat="1" applyFont="1">
      <alignment/>
      <protection/>
    </xf>
    <xf numFmtId="0" fontId="25" fillId="0" borderId="0" xfId="196" applyFont="1">
      <alignment/>
      <protection/>
    </xf>
    <xf numFmtId="3" fontId="33" fillId="0" borderId="0" xfId="196" applyNumberFormat="1" applyFont="1" applyAlignment="1">
      <alignment horizontal="center" vertical="center" wrapText="1"/>
      <protection/>
    </xf>
    <xf numFmtId="3" fontId="33" fillId="46" borderId="0" xfId="196" applyNumberFormat="1" applyFont="1" applyFill="1">
      <alignment/>
      <protection/>
    </xf>
    <xf numFmtId="3" fontId="0" fillId="0" borderId="0" xfId="196" applyNumberFormat="1" applyFont="1">
      <alignment/>
      <protection/>
    </xf>
    <xf numFmtId="3" fontId="29" fillId="0" borderId="39" xfId="182" applyNumberFormat="1" applyFont="1" applyFill="1" applyBorder="1" applyAlignment="1">
      <alignment horizontal="right"/>
      <protection/>
    </xf>
    <xf numFmtId="3" fontId="29" fillId="0" borderId="11" xfId="182" applyNumberFormat="1" applyFont="1" applyFill="1" applyBorder="1" applyAlignment="1">
      <alignment wrapText="1"/>
      <protection/>
    </xf>
    <xf numFmtId="3" fontId="27" fillId="0" borderId="19" xfId="182" applyNumberFormat="1" applyFont="1" applyFill="1" applyBorder="1" applyAlignment="1">
      <alignment horizontal="left"/>
      <protection/>
    </xf>
    <xf numFmtId="3" fontId="27" fillId="0" borderId="10" xfId="182" applyNumberFormat="1" applyFont="1" applyFill="1" applyBorder="1" applyAlignment="1">
      <alignment wrapText="1"/>
      <protection/>
    </xf>
    <xf numFmtId="3" fontId="29" fillId="0" borderId="19" xfId="182" applyNumberFormat="1" applyFont="1" applyFill="1" applyBorder="1" applyAlignment="1">
      <alignment horizontal="right"/>
      <protection/>
    </xf>
    <xf numFmtId="3" fontId="29" fillId="0" borderId="10" xfId="182" applyNumberFormat="1" applyFont="1" applyFill="1" applyBorder="1" applyAlignment="1">
      <alignment wrapText="1"/>
      <protection/>
    </xf>
    <xf numFmtId="3" fontId="29" fillId="0" borderId="19" xfId="182" applyNumberFormat="1" applyFont="1" applyFill="1" applyBorder="1" applyAlignment="1">
      <alignment horizontal="left"/>
      <protection/>
    </xf>
    <xf numFmtId="3" fontId="29" fillId="0" borderId="40" xfId="182" applyNumberFormat="1" applyFont="1" applyFill="1" applyBorder="1">
      <alignment/>
      <protection/>
    </xf>
    <xf numFmtId="3" fontId="29" fillId="0" borderId="10" xfId="0" applyNumberFormat="1" applyFont="1" applyFill="1" applyBorder="1" applyAlignment="1">
      <alignment wrapText="1"/>
    </xf>
    <xf numFmtId="3" fontId="27" fillId="0" borderId="19" xfId="182" applyNumberFormat="1" applyFont="1" applyFill="1" applyBorder="1" applyAlignment="1">
      <alignment horizontal="right"/>
      <protection/>
    </xf>
    <xf numFmtId="3" fontId="27" fillId="0" borderId="37" xfId="182" applyNumberFormat="1" applyFont="1" applyFill="1" applyBorder="1" applyAlignment="1">
      <alignment horizontal="right"/>
      <protection/>
    </xf>
    <xf numFmtId="3" fontId="27" fillId="0" borderId="21" xfId="182" applyNumberFormat="1" applyFont="1" applyFill="1" applyBorder="1" applyAlignment="1">
      <alignment wrapText="1"/>
      <protection/>
    </xf>
    <xf numFmtId="3" fontId="27" fillId="0" borderId="41" xfId="182" applyNumberFormat="1" applyFont="1" applyFill="1" applyBorder="1">
      <alignment/>
      <protection/>
    </xf>
    <xf numFmtId="3" fontId="27" fillId="0" borderId="42" xfId="182" applyNumberFormat="1" applyFont="1" applyFill="1" applyBorder="1">
      <alignment/>
      <protection/>
    </xf>
    <xf numFmtId="3" fontId="27" fillId="0" borderId="17" xfId="182" applyNumberFormat="1" applyFont="1" applyFill="1" applyBorder="1" applyAlignment="1">
      <alignment horizontal="right"/>
      <protection/>
    </xf>
    <xf numFmtId="3" fontId="29" fillId="0" borderId="14" xfId="182" applyNumberFormat="1" applyFont="1" applyFill="1" applyBorder="1" applyAlignment="1">
      <alignment horizontal="right" wrapText="1"/>
      <protection/>
    </xf>
    <xf numFmtId="3" fontId="27" fillId="0" borderId="11" xfId="182" applyNumberFormat="1" applyFont="1" applyFill="1" applyBorder="1" applyAlignment="1" applyProtection="1">
      <alignment horizontal="left" wrapText="1"/>
      <protection/>
    </xf>
    <xf numFmtId="3" fontId="27" fillId="0" borderId="10" xfId="182" applyNumberFormat="1" applyFont="1" applyFill="1" applyBorder="1" applyAlignment="1" applyProtection="1">
      <alignment horizontal="left" wrapText="1"/>
      <protection/>
    </xf>
    <xf numFmtId="3" fontId="31" fillId="0" borderId="0" xfId="187" applyNumberFormat="1" applyFont="1">
      <alignment/>
      <protection/>
    </xf>
    <xf numFmtId="3" fontId="23" fillId="0" borderId="17" xfId="182" applyNumberFormat="1" applyFont="1" applyFill="1" applyBorder="1" applyAlignment="1">
      <alignment horizontal="center" vertical="center"/>
      <protection/>
    </xf>
    <xf numFmtId="3" fontId="23" fillId="0" borderId="14" xfId="182" applyNumberFormat="1" applyFont="1" applyFill="1" applyBorder="1" applyAlignment="1" applyProtection="1">
      <alignment horizontal="center" vertical="center" wrapText="1"/>
      <protection/>
    </xf>
    <xf numFmtId="3" fontId="23" fillId="0" borderId="14" xfId="182" applyNumberFormat="1" applyFont="1" applyFill="1" applyBorder="1" applyAlignment="1" applyProtection="1">
      <alignment horizontal="center" vertical="top" wrapText="1"/>
      <protection/>
    </xf>
    <xf numFmtId="3" fontId="27" fillId="0" borderId="16" xfId="185" applyNumberFormat="1" applyFont="1" applyFill="1" applyBorder="1" applyAlignment="1">
      <alignment horizontal="center" vertical="center" wrapText="1"/>
      <protection/>
    </xf>
    <xf numFmtId="3" fontId="27" fillId="0" borderId="14" xfId="186" applyNumberFormat="1" applyFont="1" applyFill="1" applyBorder="1" applyAlignment="1">
      <alignment vertical="center" wrapText="1"/>
      <protection/>
    </xf>
    <xf numFmtId="3" fontId="27" fillId="0" borderId="23" xfId="186" applyNumberFormat="1" applyFont="1" applyFill="1" applyBorder="1" applyAlignment="1">
      <alignment vertical="center" wrapText="1"/>
      <protection/>
    </xf>
    <xf numFmtId="3" fontId="29" fillId="0" borderId="15" xfId="182" applyNumberFormat="1" applyFont="1" applyFill="1" applyBorder="1" applyAlignment="1" applyProtection="1">
      <alignment horizontal="center" vertical="center" wrapText="1"/>
      <protection/>
    </xf>
    <xf numFmtId="3" fontId="29" fillId="0" borderId="17" xfId="182" applyNumberFormat="1" applyFont="1" applyFill="1" applyBorder="1" applyAlignment="1">
      <alignment horizontal="left"/>
      <protection/>
    </xf>
    <xf numFmtId="3" fontId="27" fillId="0" borderId="43" xfId="182" applyNumberFormat="1" applyFont="1" applyFill="1" applyBorder="1" applyAlignment="1">
      <alignment horizontal="right"/>
      <protection/>
    </xf>
    <xf numFmtId="3" fontId="27" fillId="0" borderId="33" xfId="186" applyNumberFormat="1" applyFont="1" applyFill="1" applyBorder="1" applyAlignment="1">
      <alignment vertical="center" wrapText="1"/>
      <protection/>
    </xf>
    <xf numFmtId="3" fontId="27" fillId="0" borderId="40" xfId="186" applyNumberFormat="1" applyFont="1" applyFill="1" applyBorder="1" applyAlignment="1">
      <alignment vertical="center" wrapText="1"/>
      <protection/>
    </xf>
    <xf numFmtId="3" fontId="27" fillId="0" borderId="44" xfId="182" applyNumberFormat="1" applyFont="1" applyFill="1" applyBorder="1" applyAlignment="1">
      <alignment horizontal="right"/>
      <protection/>
    </xf>
    <xf numFmtId="3" fontId="27" fillId="0" borderId="30" xfId="182" applyNumberFormat="1" applyFont="1" applyFill="1" applyBorder="1" applyAlignment="1">
      <alignment wrapText="1"/>
      <protection/>
    </xf>
    <xf numFmtId="3" fontId="27" fillId="0" borderId="45" xfId="186" applyNumberFormat="1" applyFont="1" applyFill="1" applyBorder="1" applyAlignment="1">
      <alignment vertical="center" wrapText="1"/>
      <protection/>
    </xf>
    <xf numFmtId="3" fontId="29" fillId="0" borderId="14" xfId="182" applyNumberFormat="1" applyFont="1" applyFill="1" applyBorder="1" applyAlignment="1">
      <alignment horizontal="left" wrapText="1"/>
      <protection/>
    </xf>
    <xf numFmtId="3" fontId="27" fillId="0" borderId="25" xfId="182" applyNumberFormat="1" applyFont="1" applyFill="1" applyBorder="1" applyAlignment="1">
      <alignment horizontal="left" wrapText="1"/>
      <protection/>
    </xf>
    <xf numFmtId="3" fontId="27" fillId="0" borderId="10" xfId="182" applyNumberFormat="1" applyFont="1" applyFill="1" applyBorder="1" applyAlignment="1">
      <alignment horizontal="left" wrapText="1"/>
      <protection/>
    </xf>
    <xf numFmtId="3" fontId="27" fillId="0" borderId="30" xfId="182" applyNumberFormat="1" applyFont="1" applyFill="1" applyBorder="1" applyAlignment="1">
      <alignment horizontal="left" wrapText="1"/>
      <protection/>
    </xf>
    <xf numFmtId="3" fontId="29" fillId="0" borderId="43" xfId="182" applyNumberFormat="1" applyFont="1" applyFill="1" applyBorder="1" applyAlignment="1">
      <alignment horizontal="left"/>
      <protection/>
    </xf>
    <xf numFmtId="3" fontId="29" fillId="0" borderId="25" xfId="182" applyNumberFormat="1" applyFont="1" applyFill="1" applyBorder="1" applyAlignment="1">
      <alignment horizontal="left" wrapText="1"/>
      <protection/>
    </xf>
    <xf numFmtId="3" fontId="27" fillId="0" borderId="36" xfId="0" applyNumberFormat="1" applyFont="1" applyFill="1" applyBorder="1" applyAlignment="1">
      <alignment horizontal="right"/>
    </xf>
    <xf numFmtId="3" fontId="27" fillId="0" borderId="32" xfId="0" applyNumberFormat="1" applyFont="1" applyFill="1" applyBorder="1" applyAlignment="1">
      <alignment horizontal="left" wrapText="1"/>
    </xf>
    <xf numFmtId="3" fontId="27" fillId="0" borderId="39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left" wrapText="1"/>
    </xf>
    <xf numFmtId="3" fontId="27" fillId="0" borderId="17" xfId="182" applyNumberFormat="1" applyFont="1" applyFill="1" applyBorder="1">
      <alignment/>
      <protection/>
    </xf>
    <xf numFmtId="3" fontId="29" fillId="0" borderId="0" xfId="187" applyNumberFormat="1" applyFont="1" applyBorder="1" applyProtection="1">
      <alignment/>
      <protection/>
    </xf>
    <xf numFmtId="3" fontId="29" fillId="0" borderId="0" xfId="187" applyNumberFormat="1" applyFont="1" applyBorder="1" applyAlignment="1">
      <alignment wrapText="1"/>
      <protection/>
    </xf>
    <xf numFmtId="3" fontId="27" fillId="0" borderId="0" xfId="182" applyNumberFormat="1" applyFont="1">
      <alignment/>
      <protection/>
    </xf>
    <xf numFmtId="3" fontId="27" fillId="0" borderId="0" xfId="182" applyNumberFormat="1" applyFont="1" applyFill="1" applyBorder="1" applyAlignment="1">
      <alignment wrapText="1"/>
      <protection/>
    </xf>
    <xf numFmtId="3" fontId="27" fillId="0" borderId="0" xfId="0" applyNumberFormat="1" applyFont="1" applyFill="1" applyAlignment="1">
      <alignment horizontal="center" wrapText="1"/>
    </xf>
    <xf numFmtId="3" fontId="27" fillId="0" borderId="0" xfId="182" applyNumberFormat="1" applyFont="1" applyFill="1" applyBorder="1" applyAlignment="1">
      <alignment horizontal="left" wrapText="1"/>
      <protection/>
    </xf>
    <xf numFmtId="3" fontId="29" fillId="0" borderId="36" xfId="182" applyNumberFormat="1" applyFont="1" applyBorder="1" applyAlignment="1">
      <alignment horizontal="left"/>
      <protection/>
    </xf>
    <xf numFmtId="3" fontId="29" fillId="0" borderId="32" xfId="182" applyNumberFormat="1" applyFont="1" applyBorder="1" applyAlignment="1">
      <alignment wrapText="1"/>
      <protection/>
    </xf>
    <xf numFmtId="3" fontId="29" fillId="0" borderId="32" xfId="182" applyNumberFormat="1" applyFont="1" applyBorder="1">
      <alignment/>
      <protection/>
    </xf>
    <xf numFmtId="3" fontId="29" fillId="0" borderId="32" xfId="182" applyNumberFormat="1" applyFont="1" applyFill="1" applyBorder="1">
      <alignment/>
      <protection/>
    </xf>
    <xf numFmtId="3" fontId="29" fillId="0" borderId="46" xfId="182" applyNumberFormat="1" applyFont="1" applyFill="1" applyBorder="1">
      <alignment/>
      <protection/>
    </xf>
    <xf numFmtId="3" fontId="29" fillId="0" borderId="37" xfId="182" applyNumberFormat="1" applyFont="1" applyBorder="1" applyAlignment="1">
      <alignment horizontal="left"/>
      <protection/>
    </xf>
    <xf numFmtId="3" fontId="29" fillId="0" borderId="21" xfId="182" applyNumberFormat="1" applyFont="1" applyBorder="1" applyAlignment="1">
      <alignment wrapText="1"/>
      <protection/>
    </xf>
    <xf numFmtId="3" fontId="29" fillId="0" borderId="21" xfId="182" applyNumberFormat="1" applyFont="1" applyBorder="1">
      <alignment/>
      <protection/>
    </xf>
    <xf numFmtId="3" fontId="29" fillId="0" borderId="21" xfId="182" applyNumberFormat="1" applyFont="1" applyFill="1" applyBorder="1">
      <alignment/>
      <protection/>
    </xf>
    <xf numFmtId="3" fontId="29" fillId="0" borderId="42" xfId="182" applyNumberFormat="1" applyFont="1" applyFill="1" applyBorder="1">
      <alignment/>
      <protection/>
    </xf>
    <xf numFmtId="3" fontId="29" fillId="0" borderId="38" xfId="182" applyNumberFormat="1" applyFont="1" applyFill="1" applyBorder="1">
      <alignment/>
      <protection/>
    </xf>
    <xf numFmtId="3" fontId="29" fillId="0" borderId="17" xfId="182" applyNumberFormat="1" applyFont="1" applyBorder="1" applyAlignment="1">
      <alignment horizontal="left"/>
      <protection/>
    </xf>
    <xf numFmtId="3" fontId="29" fillId="0" borderId="14" xfId="182" applyNumberFormat="1" applyFont="1" applyBorder="1" applyAlignment="1">
      <alignment wrapText="1"/>
      <protection/>
    </xf>
    <xf numFmtId="3" fontId="29" fillId="0" borderId="14" xfId="182" applyNumberFormat="1" applyFont="1" applyBorder="1">
      <alignment/>
      <protection/>
    </xf>
    <xf numFmtId="3" fontId="29" fillId="0" borderId="14" xfId="182" applyNumberFormat="1" applyFont="1" applyFill="1" applyBorder="1">
      <alignment/>
      <protection/>
    </xf>
    <xf numFmtId="3" fontId="29" fillId="0" borderId="39" xfId="182" applyNumberFormat="1" applyFont="1" applyBorder="1" applyAlignment="1">
      <alignment horizontal="left"/>
      <protection/>
    </xf>
    <xf numFmtId="3" fontId="29" fillId="0" borderId="11" xfId="182" applyNumberFormat="1" applyFont="1" applyBorder="1" applyAlignment="1">
      <alignment wrapText="1"/>
      <protection/>
    </xf>
    <xf numFmtId="3" fontId="29" fillId="0" borderId="11" xfId="182" applyNumberFormat="1" applyFont="1" applyBorder="1">
      <alignment/>
      <protection/>
    </xf>
    <xf numFmtId="3" fontId="29" fillId="0" borderId="12" xfId="189" applyNumberFormat="1" applyFont="1" applyFill="1" applyBorder="1" applyAlignment="1">
      <alignment horizontal="center" vertical="top" wrapText="1"/>
      <protection/>
    </xf>
    <xf numFmtId="3" fontId="29" fillId="0" borderId="47" xfId="182" applyNumberFormat="1" applyFont="1" applyBorder="1">
      <alignment/>
      <protection/>
    </xf>
    <xf numFmtId="3" fontId="29" fillId="0" borderId="19" xfId="182" applyNumberFormat="1" applyFont="1" applyBorder="1" applyAlignment="1">
      <alignment horizontal="left"/>
      <protection/>
    </xf>
    <xf numFmtId="3" fontId="29" fillId="0" borderId="10" xfId="182" applyNumberFormat="1" applyFont="1" applyBorder="1" applyAlignment="1">
      <alignment wrapText="1"/>
      <protection/>
    </xf>
    <xf numFmtId="3" fontId="29" fillId="0" borderId="10" xfId="182" applyNumberFormat="1" applyFont="1" applyBorder="1">
      <alignment/>
      <protection/>
    </xf>
    <xf numFmtId="3" fontId="29" fillId="0" borderId="28" xfId="182" applyNumberFormat="1" applyFont="1" applyFill="1" applyBorder="1">
      <alignment/>
      <protection/>
    </xf>
    <xf numFmtId="3" fontId="29" fillId="0" borderId="28" xfId="182" applyNumberFormat="1" applyFont="1" applyBorder="1">
      <alignment/>
      <protection/>
    </xf>
    <xf numFmtId="3" fontId="29" fillId="47" borderId="10" xfId="182" applyNumberFormat="1" applyFont="1" applyFill="1" applyBorder="1">
      <alignment/>
      <protection/>
    </xf>
    <xf numFmtId="3" fontId="29" fillId="0" borderId="48" xfId="182" applyNumberFormat="1" applyFont="1" applyBorder="1" applyAlignment="1">
      <alignment wrapText="1"/>
      <protection/>
    </xf>
    <xf numFmtId="3" fontId="29" fillId="0" borderId="48" xfId="182" applyNumberFormat="1" applyFont="1" applyBorder="1">
      <alignment/>
      <protection/>
    </xf>
    <xf numFmtId="3" fontId="29" fillId="0" borderId="12" xfId="189" applyNumberFormat="1" applyFont="1" applyBorder="1" applyAlignment="1">
      <alignment horizontal="right" wrapText="1"/>
      <protection/>
    </xf>
    <xf numFmtId="3" fontId="29" fillId="0" borderId="48" xfId="182" applyNumberFormat="1" applyFont="1" applyFill="1" applyBorder="1">
      <alignment/>
      <protection/>
    </xf>
    <xf numFmtId="3" fontId="29" fillId="0" borderId="49" xfId="182" applyNumberFormat="1" applyFont="1" applyFill="1" applyBorder="1">
      <alignment/>
      <protection/>
    </xf>
    <xf numFmtId="3" fontId="27" fillId="0" borderId="17" xfId="182" applyNumberFormat="1" applyFont="1" applyBorder="1">
      <alignment/>
      <protection/>
    </xf>
    <xf numFmtId="3" fontId="29" fillId="0" borderId="14" xfId="182" applyNumberFormat="1" applyFont="1" applyBorder="1" applyAlignment="1">
      <alignment horizontal="right"/>
      <protection/>
    </xf>
    <xf numFmtId="3" fontId="23" fillId="0" borderId="0" xfId="182" applyNumberFormat="1" applyFont="1" applyFill="1">
      <alignment/>
      <protection/>
    </xf>
    <xf numFmtId="3" fontId="23" fillId="0" borderId="0" xfId="0" applyNumberFormat="1" applyFont="1" applyFill="1" applyAlignment="1">
      <alignment wrapText="1"/>
    </xf>
    <xf numFmtId="3" fontId="23" fillId="0" borderId="0" xfId="187" applyNumberFormat="1" applyFont="1">
      <alignment/>
      <protection/>
    </xf>
    <xf numFmtId="3" fontId="24" fillId="0" borderId="0" xfId="182" applyNumberFormat="1" applyFont="1" applyFill="1">
      <alignment/>
      <protection/>
    </xf>
    <xf numFmtId="0" fontId="23" fillId="0" borderId="0" xfId="182" applyFont="1" applyFill="1">
      <alignment/>
      <protection/>
    </xf>
    <xf numFmtId="0" fontId="23" fillId="0" borderId="0" xfId="182" applyFont="1">
      <alignment/>
      <protection/>
    </xf>
    <xf numFmtId="0" fontId="23" fillId="0" borderId="0" xfId="0" applyFont="1" applyFill="1" applyAlignment="1">
      <alignment wrapText="1"/>
    </xf>
    <xf numFmtId="3" fontId="23" fillId="0" borderId="0" xfId="182" applyNumberFormat="1" applyFont="1" applyBorder="1">
      <alignment/>
      <protection/>
    </xf>
    <xf numFmtId="0" fontId="23" fillId="0" borderId="0" xfId="182" applyFont="1" applyBorder="1">
      <alignment/>
      <protection/>
    </xf>
    <xf numFmtId="0" fontId="23" fillId="0" borderId="0" xfId="182" applyFont="1" applyFill="1" applyBorder="1">
      <alignment/>
      <protection/>
    </xf>
    <xf numFmtId="0" fontId="23" fillId="0" borderId="0" xfId="187" applyFont="1">
      <alignment/>
      <protection/>
    </xf>
    <xf numFmtId="0" fontId="24" fillId="0" borderId="0" xfId="182" applyFont="1" applyFill="1">
      <alignment/>
      <protection/>
    </xf>
    <xf numFmtId="0" fontId="27" fillId="47" borderId="14" xfId="186" applyFont="1" applyFill="1" applyBorder="1" applyAlignment="1">
      <alignment vertical="center" wrapText="1"/>
      <protection/>
    </xf>
    <xf numFmtId="0" fontId="27" fillId="0" borderId="11" xfId="189" applyFont="1" applyBorder="1" applyAlignment="1">
      <alignment horizontal="justify" vertical="top" wrapText="1"/>
      <protection/>
    </xf>
    <xf numFmtId="0" fontId="27" fillId="47" borderId="16" xfId="185" applyFont="1" applyFill="1" applyBorder="1" applyAlignment="1">
      <alignment horizontal="center" vertical="center" wrapText="1"/>
      <protection/>
    </xf>
    <xf numFmtId="3" fontId="27" fillId="47" borderId="13" xfId="182" applyNumberFormat="1" applyFont="1" applyFill="1" applyBorder="1">
      <alignment/>
      <protection/>
    </xf>
    <xf numFmtId="3" fontId="0" fillId="0" borderId="0" xfId="197" applyNumberFormat="1">
      <alignment/>
      <protection/>
    </xf>
    <xf numFmtId="3" fontId="0" fillId="0" borderId="0" xfId="197" applyNumberFormat="1" applyFont="1">
      <alignment/>
      <protection/>
    </xf>
    <xf numFmtId="3" fontId="34" fillId="0" borderId="0" xfId="197" applyNumberFormat="1" applyFont="1">
      <alignment/>
      <protection/>
    </xf>
    <xf numFmtId="3" fontId="0" fillId="46" borderId="0" xfId="196" applyNumberFormat="1" applyFont="1" applyFill="1">
      <alignment/>
      <protection/>
    </xf>
    <xf numFmtId="0" fontId="23" fillId="47" borderId="12" xfId="189" applyFont="1" applyFill="1" applyBorder="1" applyAlignment="1">
      <alignment horizontal="center" vertical="top" wrapText="1"/>
      <protection/>
    </xf>
    <xf numFmtId="0" fontId="26" fillId="47" borderId="12" xfId="189" applyFont="1" applyFill="1" applyBorder="1" applyAlignment="1">
      <alignment horizontal="center" vertical="top" wrapText="1"/>
      <protection/>
    </xf>
    <xf numFmtId="0" fontId="27" fillId="47" borderId="16" xfId="185" applyFont="1" applyFill="1" applyBorder="1" applyAlignment="1">
      <alignment vertical="center" wrapText="1"/>
      <protection/>
    </xf>
    <xf numFmtId="0" fontId="27" fillId="47" borderId="23" xfId="186" applyFont="1" applyFill="1" applyBorder="1" applyAlignment="1">
      <alignment vertical="center" wrapText="1"/>
      <protection/>
    </xf>
    <xf numFmtId="0" fontId="27" fillId="47" borderId="14" xfId="185" applyFont="1" applyFill="1" applyBorder="1" applyAlignment="1">
      <alignment vertical="center" wrapText="1"/>
      <protection/>
    </xf>
    <xf numFmtId="3" fontId="27" fillId="47" borderId="14" xfId="0" applyNumberFormat="1" applyFont="1" applyFill="1" applyBorder="1" applyAlignment="1" applyProtection="1">
      <alignment horizontal="center" vertical="center" wrapText="1"/>
      <protection/>
    </xf>
    <xf numFmtId="0" fontId="27" fillId="47" borderId="14" xfId="0" applyFont="1" applyFill="1" applyBorder="1" applyAlignment="1" applyProtection="1">
      <alignment horizontal="center" vertical="center" wrapText="1"/>
      <protection/>
    </xf>
    <xf numFmtId="0" fontId="24" fillId="47" borderId="10" xfId="189" applyFont="1" applyFill="1" applyBorder="1" applyAlignment="1">
      <alignment horizontal="center" vertical="top" wrapText="1"/>
      <protection/>
    </xf>
    <xf numFmtId="0" fontId="30" fillId="0" borderId="0" xfId="182" applyFont="1" applyFill="1" applyAlignment="1">
      <alignment horizontal="left"/>
      <protection/>
    </xf>
    <xf numFmtId="3" fontId="30" fillId="0" borderId="45" xfId="182" applyNumberFormat="1" applyFont="1" applyFill="1" applyBorder="1" applyAlignment="1">
      <alignment horizontal="center" wrapText="1"/>
      <protection/>
    </xf>
    <xf numFmtId="3" fontId="30" fillId="0" borderId="45" xfId="182" applyNumberFormat="1" applyFont="1" applyBorder="1" applyAlignment="1">
      <alignment horizontal="center" wrapText="1"/>
      <protection/>
    </xf>
    <xf numFmtId="0" fontId="23" fillId="47" borderId="21" xfId="189" applyFont="1" applyFill="1" applyBorder="1" applyAlignment="1">
      <alignment horizontal="center" vertical="top" wrapText="1"/>
      <protection/>
    </xf>
    <xf numFmtId="0" fontId="23" fillId="47" borderId="11" xfId="189" applyFont="1" applyFill="1" applyBorder="1" applyAlignment="1">
      <alignment horizontal="center" vertical="top" wrapText="1"/>
      <protection/>
    </xf>
    <xf numFmtId="0" fontId="23" fillId="0" borderId="21" xfId="189" applyFont="1" applyBorder="1" applyAlignment="1">
      <alignment horizontal="center" vertical="top" wrapText="1"/>
      <protection/>
    </xf>
    <xf numFmtId="0" fontId="23" fillId="0" borderId="11" xfId="189" applyFont="1" applyBorder="1" applyAlignment="1">
      <alignment horizontal="center" vertical="top" wrapText="1"/>
      <protection/>
    </xf>
    <xf numFmtId="0" fontId="22" fillId="0" borderId="0" xfId="189" applyFont="1" applyAlignment="1">
      <alignment horizontal="center"/>
      <protection/>
    </xf>
    <xf numFmtId="0" fontId="22" fillId="0" borderId="0" xfId="189" applyFont="1" applyAlignment="1">
      <alignment horizontal="center"/>
      <protection/>
    </xf>
    <xf numFmtId="0" fontId="23" fillId="0" borderId="50" xfId="189" applyFont="1" applyBorder="1" applyAlignment="1">
      <alignment horizontal="left"/>
      <protection/>
    </xf>
    <xf numFmtId="0" fontId="22" fillId="0" borderId="51" xfId="189" applyFont="1" applyBorder="1" applyAlignment="1">
      <alignment horizontal="center"/>
      <protection/>
    </xf>
    <xf numFmtId="0" fontId="22" fillId="0" borderId="0" xfId="189" applyFont="1" applyFill="1" applyAlignment="1">
      <alignment horizontal="center"/>
      <protection/>
    </xf>
    <xf numFmtId="0" fontId="23" fillId="0" borderId="21" xfId="189" applyFont="1" applyFill="1" applyBorder="1" applyAlignment="1">
      <alignment horizontal="center" vertical="top" wrapText="1"/>
      <protection/>
    </xf>
    <xf numFmtId="0" fontId="23" fillId="0" borderId="11" xfId="189" applyFont="1" applyFill="1" applyBorder="1" applyAlignment="1">
      <alignment horizontal="center" vertical="top" wrapText="1"/>
      <protection/>
    </xf>
    <xf numFmtId="0" fontId="23" fillId="0" borderId="50" xfId="189" applyFont="1" applyFill="1" applyBorder="1" applyAlignment="1">
      <alignment horizontal="left"/>
      <protection/>
    </xf>
    <xf numFmtId="0" fontId="23" fillId="0" borderId="0" xfId="189" applyFont="1" applyBorder="1" applyAlignment="1">
      <alignment horizontal="left"/>
      <protection/>
    </xf>
    <xf numFmtId="0" fontId="30" fillId="0" borderId="45" xfId="182" applyFont="1" applyFill="1" applyBorder="1" applyAlignment="1">
      <alignment horizontal="center" wrapText="1"/>
      <protection/>
    </xf>
    <xf numFmtId="0" fontId="30" fillId="0" borderId="45" xfId="182" applyFont="1" applyBorder="1" applyAlignment="1">
      <alignment horizontal="center" wrapText="1"/>
      <protection/>
    </xf>
    <xf numFmtId="0" fontId="32" fillId="0" borderId="0" xfId="196" applyFont="1" applyAlignment="1">
      <alignment horizontal="center"/>
      <protection/>
    </xf>
    <xf numFmtId="0" fontId="32" fillId="0" borderId="0" xfId="196" applyFont="1" applyAlignment="1">
      <alignment horizontal="center" wrapText="1"/>
      <protection/>
    </xf>
  </cellXfs>
  <cellStyles count="208">
    <cellStyle name="Normal" xfId="0"/>
    <cellStyle name="1. izcēlums 2" xfId="15"/>
    <cellStyle name="2. izcēlums 2" xfId="16"/>
    <cellStyle name="20% - Accent1" xfId="17"/>
    <cellStyle name="20% - Accent1 2 2" xfId="18"/>
    <cellStyle name="20% - Accent1 2 2 2" xfId="19"/>
    <cellStyle name="20% - Accent1 2 2 3" xfId="20"/>
    <cellStyle name="20% - Accent2" xfId="21"/>
    <cellStyle name="20% - Accent2 2 2" xfId="22"/>
    <cellStyle name="20% - Accent2 2 2 2" xfId="23"/>
    <cellStyle name="20% - Accent2 2 2 3" xfId="24"/>
    <cellStyle name="20% - Accent3" xfId="25"/>
    <cellStyle name="20% - Accent3 2 2" xfId="26"/>
    <cellStyle name="20% - Accent3 2 2 2" xfId="27"/>
    <cellStyle name="20% - Accent3 2 2 3" xfId="28"/>
    <cellStyle name="20% - Accent4" xfId="29"/>
    <cellStyle name="20% - Accent4 2 2" xfId="30"/>
    <cellStyle name="20% - Accent4 2 2 2" xfId="31"/>
    <cellStyle name="20% - Accent4 2 2 3" xfId="32"/>
    <cellStyle name="20% - Accent5" xfId="33"/>
    <cellStyle name="20% - Accent5 2 2" xfId="34"/>
    <cellStyle name="20% - Accent5 2 2 2" xfId="35"/>
    <cellStyle name="20% - Accent5 2 2 3" xfId="36"/>
    <cellStyle name="20% - Accent6" xfId="37"/>
    <cellStyle name="20% - Accent6 2 2" xfId="38"/>
    <cellStyle name="20% - Accent6 2 2 2" xfId="39"/>
    <cellStyle name="20% - Accent6 2 2 3" xfId="40"/>
    <cellStyle name="20% no 1. izcēluma 2" xfId="41"/>
    <cellStyle name="20% no 2. izcēluma 2" xfId="42"/>
    <cellStyle name="20% no 3. izcēluma 2" xfId="43"/>
    <cellStyle name="20% no 4. izcēluma 2" xfId="44"/>
    <cellStyle name="20% no 5. izcēluma 2" xfId="45"/>
    <cellStyle name="20% no 6. izcēluma 2" xfId="46"/>
    <cellStyle name="3. izcēlums  2" xfId="47"/>
    <cellStyle name="4. izcēlums 2" xfId="48"/>
    <cellStyle name="40% - Accent1" xfId="49"/>
    <cellStyle name="40% - Accent1 2 2" xfId="50"/>
    <cellStyle name="40% - Accent1 2 2 2" xfId="51"/>
    <cellStyle name="40% - Accent1 2 2 3" xfId="52"/>
    <cellStyle name="40% - Accent2" xfId="53"/>
    <cellStyle name="40% - Accent2 2 2" xfId="54"/>
    <cellStyle name="40% - Accent2 2 2 2" xfId="55"/>
    <cellStyle name="40% - Accent2 2 2 3" xfId="56"/>
    <cellStyle name="40% - Accent3" xfId="57"/>
    <cellStyle name="40% - Accent3 2 2" xfId="58"/>
    <cellStyle name="40% - Accent3 2 2 2" xfId="59"/>
    <cellStyle name="40% - Accent3 2 2 3" xfId="60"/>
    <cellStyle name="40% - Accent4" xfId="61"/>
    <cellStyle name="40% - Accent4 2 2" xfId="62"/>
    <cellStyle name="40% - Accent4 2 2 2" xfId="63"/>
    <cellStyle name="40% - Accent4 2 2 3" xfId="64"/>
    <cellStyle name="40% - Accent5" xfId="65"/>
    <cellStyle name="40% - Accent5 2 2" xfId="66"/>
    <cellStyle name="40% - Accent5 2 2 2" xfId="67"/>
    <cellStyle name="40% - Accent5 2 2 3" xfId="68"/>
    <cellStyle name="40% - Accent6" xfId="69"/>
    <cellStyle name="40% - Accent6 2 2" xfId="70"/>
    <cellStyle name="40% - Accent6 2 2 2" xfId="71"/>
    <cellStyle name="40% - Accent6 2 2 3" xfId="72"/>
    <cellStyle name="40% no 1. izcēluma 2" xfId="73"/>
    <cellStyle name="40% no 2. izcēluma 2" xfId="74"/>
    <cellStyle name="40% no 3. izcēluma 2" xfId="75"/>
    <cellStyle name="40% no 4. izcēluma 2" xfId="76"/>
    <cellStyle name="40% no 5. izcēluma 2" xfId="77"/>
    <cellStyle name="40% no 6. izcēluma 2" xfId="78"/>
    <cellStyle name="5. izcēlums 2" xfId="79"/>
    <cellStyle name="6. izcēlums 2" xfId="80"/>
    <cellStyle name="60% - Accent1" xfId="81"/>
    <cellStyle name="60% - Accent1 2 2" xfId="82"/>
    <cellStyle name="60% - Accent2" xfId="83"/>
    <cellStyle name="60% - Accent2 2 2" xfId="84"/>
    <cellStyle name="60% - Accent3" xfId="85"/>
    <cellStyle name="60% - Accent3 2 2" xfId="86"/>
    <cellStyle name="60% - Accent4" xfId="87"/>
    <cellStyle name="60% - Accent4 2 2" xfId="88"/>
    <cellStyle name="60% - Accent5" xfId="89"/>
    <cellStyle name="60% - Accent5 2 2" xfId="90"/>
    <cellStyle name="60% - Accent6" xfId="91"/>
    <cellStyle name="60% - Accent6 2 2" xfId="92"/>
    <cellStyle name="60% no 1. izcēluma 2" xfId="93"/>
    <cellStyle name="60% no 2. izcēluma 2" xfId="94"/>
    <cellStyle name="60% no 3. izcēluma 2" xfId="95"/>
    <cellStyle name="60% no 4. izcēluma 2" xfId="96"/>
    <cellStyle name="60% no 5. izcēluma 2" xfId="97"/>
    <cellStyle name="60% no 6. izcēluma 2" xfId="98"/>
    <cellStyle name="Accent1" xfId="99"/>
    <cellStyle name="Accent1 2 2" xfId="100"/>
    <cellStyle name="Accent2" xfId="101"/>
    <cellStyle name="Accent2 2 2" xfId="102"/>
    <cellStyle name="Accent3" xfId="103"/>
    <cellStyle name="Accent3 2 2" xfId="104"/>
    <cellStyle name="Accent4" xfId="105"/>
    <cellStyle name="Accent4 2 2" xfId="106"/>
    <cellStyle name="Accent5" xfId="107"/>
    <cellStyle name="Accent5 2 2" xfId="108"/>
    <cellStyle name="Accent6" xfId="109"/>
    <cellStyle name="Accent6 2 2" xfId="110"/>
    <cellStyle name="Aprēķināšana 2" xfId="111"/>
    <cellStyle name="Bad" xfId="112"/>
    <cellStyle name="Bad 2 2" xfId="113"/>
    <cellStyle name="Brīdinājuma teksts 2" xfId="114"/>
    <cellStyle name="Calculation" xfId="115"/>
    <cellStyle name="Calculation 2 2" xfId="116"/>
    <cellStyle name="Check Cell" xfId="117"/>
    <cellStyle name="Check Cell 2 2" xfId="118"/>
    <cellStyle name="Comma" xfId="119"/>
    <cellStyle name="Comma [0]" xfId="120"/>
    <cellStyle name="Currency" xfId="121"/>
    <cellStyle name="Currency [0]" xfId="122"/>
    <cellStyle name="Currency 2" xfId="123"/>
    <cellStyle name="Currency 2 2" xfId="124"/>
    <cellStyle name="Explanatory Text" xfId="125"/>
    <cellStyle name="Explanatory Text 2 2" xfId="126"/>
    <cellStyle name="Followed Hyperlink" xfId="127"/>
    <cellStyle name="Good" xfId="128"/>
    <cellStyle name="Good 2 2" xfId="129"/>
    <cellStyle name="Heading 1" xfId="130"/>
    <cellStyle name="Heading 1 2 2" xfId="131"/>
    <cellStyle name="Heading 2" xfId="132"/>
    <cellStyle name="Heading 2 2 2" xfId="133"/>
    <cellStyle name="Heading 3" xfId="134"/>
    <cellStyle name="Heading 3 2 2" xfId="135"/>
    <cellStyle name="Heading 4" xfId="136"/>
    <cellStyle name="Heading 4 2 2" xfId="137"/>
    <cellStyle name="Hyperlink" xfId="138"/>
    <cellStyle name="Ievade 2" xfId="139"/>
    <cellStyle name="Input" xfId="140"/>
    <cellStyle name="Input 2 2" xfId="141"/>
    <cellStyle name="Izvade 2" xfId="142"/>
    <cellStyle name="Kopsumma 2" xfId="143"/>
    <cellStyle name="Labs 2" xfId="144"/>
    <cellStyle name="Linked Cell" xfId="145"/>
    <cellStyle name="Linked Cell 2 2" xfId="146"/>
    <cellStyle name="Neitrāls 2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 3" xfId="167"/>
    <cellStyle name="Normal 20" xfId="168"/>
    <cellStyle name="Normal 20 2" xfId="169"/>
    <cellStyle name="Normal 21" xfId="170"/>
    <cellStyle name="Normal 21 2" xfId="171"/>
    <cellStyle name="Normal 3 2" xfId="172"/>
    <cellStyle name="Normal 4" xfId="173"/>
    <cellStyle name="Normal 4 2" xfId="174"/>
    <cellStyle name="Normal 4_7-4" xfId="175"/>
    <cellStyle name="Normal 5" xfId="176"/>
    <cellStyle name="Normal 5 2" xfId="177"/>
    <cellStyle name="Normal 8" xfId="178"/>
    <cellStyle name="Normal 8 2" xfId="179"/>
    <cellStyle name="Normal 9" xfId="180"/>
    <cellStyle name="Normal 9 2" xfId="181"/>
    <cellStyle name="Normal_2009.g plāns apst" xfId="182"/>
    <cellStyle name="Normal_2009.g plāns apst 2" xfId="183"/>
    <cellStyle name="Normal_2009.g plāns apst_2015.g. Ieņēmumu un izdevumu plāns" xfId="184"/>
    <cellStyle name="Normal_Sheet1" xfId="185"/>
    <cellStyle name="Normal_Sheet1_Pielikumi oktobra korekcijam" xfId="186"/>
    <cellStyle name="Normal_Specb.2009.g. decembra korekcijas saīsin." xfId="187"/>
    <cellStyle name="Normal_Specb.ziedoj.un davin. 2011.g. decembra korekcijas" xfId="188"/>
    <cellStyle name="Normal_Specbudz.kopsavilkums 2006.g un korekc." xfId="189"/>
    <cellStyle name="Nosaukums 2" xfId="190"/>
    <cellStyle name="Note" xfId="191"/>
    <cellStyle name="Note 2 2" xfId="192"/>
    <cellStyle name="Output" xfId="193"/>
    <cellStyle name="Output 2 2" xfId="194"/>
    <cellStyle name="Parastais_FMLikp01_p05_221205_pap_afp_makp" xfId="195"/>
    <cellStyle name="Parasts 2" xfId="196"/>
    <cellStyle name="Parasts 2 2" xfId="197"/>
    <cellStyle name="Parasts 2_2016.g. Ieņēmumu un izdevumu plāns" xfId="198"/>
    <cellStyle name="Parasts 3" xfId="199"/>
    <cellStyle name="Paskaidrojošs teksts 2" xfId="200"/>
    <cellStyle name="Pārbaudes šūna 2" xfId="201"/>
    <cellStyle name="Percent" xfId="202"/>
    <cellStyle name="Percent 2" xfId="203"/>
    <cellStyle name="Piezīme 2" xfId="204"/>
    <cellStyle name="Procenti 2" xfId="205"/>
    <cellStyle name="Procenti 3" xfId="206"/>
    <cellStyle name="Procenti 4" xfId="207"/>
    <cellStyle name="Saistīta šūna 2" xfId="208"/>
    <cellStyle name="Slikts 2" xfId="209"/>
    <cellStyle name="Style 1" xfId="210"/>
    <cellStyle name="Title" xfId="211"/>
    <cellStyle name="Title 2 2" xfId="212"/>
    <cellStyle name="Total" xfId="213"/>
    <cellStyle name="Total 2 2" xfId="214"/>
    <cellStyle name="V?st." xfId="215"/>
    <cellStyle name="Virsraksts 1 2" xfId="216"/>
    <cellStyle name="Virsraksts 2 2" xfId="217"/>
    <cellStyle name="Virsraksts 3 2" xfId="218"/>
    <cellStyle name="Virsraksts 4 2" xfId="219"/>
    <cellStyle name="Warning Text" xfId="220"/>
    <cellStyle name="Warning Text 2 2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228600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pane xSplit="3" ySplit="6" topLeftCell="D7" activePane="bottomRight" state="frozen"/>
      <selection pane="topLeft" activeCell="L64" sqref="L64"/>
      <selection pane="topRight" activeCell="L64" sqref="L64"/>
      <selection pane="bottomLeft" activeCell="L64" sqref="L64"/>
      <selection pane="bottomRight" activeCell="S23" sqref="S23"/>
    </sheetView>
  </sheetViews>
  <sheetFormatPr defaultColWidth="9.140625" defaultRowHeight="12.75"/>
  <cols>
    <col min="1" max="1" width="10.8515625" style="44" customWidth="1"/>
    <col min="2" max="2" width="44.28125" style="45" customWidth="1"/>
    <col min="3" max="3" width="9.140625" style="44" hidden="1" customWidth="1"/>
    <col min="4" max="4" width="10.7109375" style="44" customWidth="1"/>
    <col min="5" max="5" width="10.00390625" style="44" customWidth="1"/>
    <col min="6" max="6" width="9.7109375" style="44" customWidth="1"/>
    <col min="7" max="7" width="10.00390625" style="44" bestFit="1" customWidth="1"/>
    <col min="8" max="8" width="9.7109375" style="44" customWidth="1"/>
    <col min="9" max="9" width="10.7109375" style="44" customWidth="1"/>
    <col min="10" max="12" width="9.7109375" style="44" bestFit="1" customWidth="1"/>
    <col min="13" max="13" width="9.7109375" style="44" customWidth="1"/>
    <col min="14" max="14" width="11.57421875" style="46" customWidth="1"/>
    <col min="15" max="16384" width="9.140625" style="44" customWidth="1"/>
  </cols>
  <sheetData>
    <row r="1" ht="15">
      <c r="F1" s="37" t="s">
        <v>87</v>
      </c>
    </row>
    <row r="2" spans="1:6" ht="15">
      <c r="A2" s="47"/>
      <c r="F2" s="47" t="s">
        <v>56</v>
      </c>
    </row>
    <row r="3" spans="1:6" ht="15">
      <c r="A3" s="47"/>
      <c r="F3" s="47" t="s">
        <v>194</v>
      </c>
    </row>
    <row r="4" spans="1:13" ht="20.25">
      <c r="A4" s="48" t="s">
        <v>124</v>
      </c>
      <c r="B4" s="48"/>
      <c r="C4" s="48"/>
      <c r="D4" s="48"/>
      <c r="E4" s="48"/>
      <c r="L4" s="49"/>
      <c r="M4" s="49"/>
    </row>
    <row r="5" spans="1:5" ht="15.75" thickBot="1">
      <c r="A5" s="47"/>
      <c r="B5" s="50"/>
      <c r="C5" s="47"/>
      <c r="D5" s="47"/>
      <c r="E5" s="47"/>
    </row>
    <row r="6" spans="1:14" ht="102.75" customHeight="1" thickBot="1">
      <c r="A6" s="51" t="s">
        <v>1</v>
      </c>
      <c r="B6" s="52" t="s">
        <v>57</v>
      </c>
      <c r="C6" s="53" t="s">
        <v>13</v>
      </c>
      <c r="D6" s="310" t="s">
        <v>112</v>
      </c>
      <c r="E6" s="299" t="s">
        <v>113</v>
      </c>
      <c r="F6" s="297" t="s">
        <v>114</v>
      </c>
      <c r="G6" s="297" t="s">
        <v>115</v>
      </c>
      <c r="H6" s="297" t="s">
        <v>116</v>
      </c>
      <c r="I6" s="297" t="s">
        <v>117</v>
      </c>
      <c r="J6" s="297" t="s">
        <v>118</v>
      </c>
      <c r="K6" s="297" t="s">
        <v>119</v>
      </c>
      <c r="L6" s="297" t="s">
        <v>120</v>
      </c>
      <c r="M6" s="308" t="s">
        <v>121</v>
      </c>
      <c r="N6" s="40" t="s">
        <v>122</v>
      </c>
    </row>
    <row r="7" spans="1:15" ht="15">
      <c r="A7" s="202"/>
      <c r="B7" s="203" t="s">
        <v>14</v>
      </c>
      <c r="C7" s="54" t="e">
        <f>C8+#REF!+#REF!+#REF!</f>
        <v>#REF!</v>
      </c>
      <c r="D7" s="54">
        <f>D8</f>
        <v>90000</v>
      </c>
      <c r="E7" s="54">
        <f aca="true" t="shared" si="0" ref="E7:M7">E8</f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5">
        <f aca="true" t="shared" si="1" ref="N7:N20">SUM(D7:M7)</f>
        <v>90000</v>
      </c>
      <c r="O7" s="56"/>
    </row>
    <row r="8" spans="1:14" ht="15">
      <c r="A8" s="204" t="s">
        <v>58</v>
      </c>
      <c r="B8" s="205" t="s">
        <v>59</v>
      </c>
      <c r="C8" s="59" t="e">
        <f>SUM(#REF!)</f>
        <v>#REF!</v>
      </c>
      <c r="D8" s="59">
        <v>90000</v>
      </c>
      <c r="E8" s="59"/>
      <c r="F8" s="59"/>
      <c r="G8" s="59"/>
      <c r="H8" s="59"/>
      <c r="I8" s="59"/>
      <c r="J8" s="59"/>
      <c r="K8" s="59"/>
      <c r="L8" s="59"/>
      <c r="M8" s="59"/>
      <c r="N8" s="60">
        <f t="shared" si="1"/>
        <v>90000</v>
      </c>
    </row>
    <row r="9" spans="1:14" ht="15">
      <c r="A9" s="206"/>
      <c r="B9" s="207" t="s">
        <v>15</v>
      </c>
      <c r="C9" s="61">
        <f aca="true" t="shared" si="2" ref="C9:M9">SUM(C10:C11)</f>
        <v>0</v>
      </c>
      <c r="D9" s="61">
        <f>SUM(D10:D11)</f>
        <v>0</v>
      </c>
      <c r="E9" s="62">
        <f>SUM(E10:E11)</f>
        <v>0</v>
      </c>
      <c r="F9" s="62">
        <f t="shared" si="2"/>
        <v>0</v>
      </c>
      <c r="G9" s="62">
        <f t="shared" si="2"/>
        <v>0</v>
      </c>
      <c r="H9" s="62">
        <f t="shared" si="2"/>
        <v>0</v>
      </c>
      <c r="I9" s="62">
        <f t="shared" si="2"/>
        <v>0</v>
      </c>
      <c r="J9" s="62">
        <f t="shared" si="2"/>
        <v>0</v>
      </c>
      <c r="K9" s="62">
        <f t="shared" si="2"/>
        <v>0</v>
      </c>
      <c r="L9" s="61">
        <f t="shared" si="2"/>
        <v>0</v>
      </c>
      <c r="M9" s="62">
        <f t="shared" si="2"/>
        <v>0</v>
      </c>
      <c r="N9" s="55">
        <f t="shared" si="1"/>
        <v>0</v>
      </c>
    </row>
    <row r="10" spans="1:14" ht="15">
      <c r="A10" s="204" t="s">
        <v>188</v>
      </c>
      <c r="B10" s="205" t="s">
        <v>189</v>
      </c>
      <c r="C10" s="59"/>
      <c r="D10" s="59"/>
      <c r="E10" s="91"/>
      <c r="F10" s="91"/>
      <c r="G10" s="59"/>
      <c r="H10" s="59"/>
      <c r="I10" s="59"/>
      <c r="J10" s="59"/>
      <c r="K10" s="59"/>
      <c r="L10" s="59"/>
      <c r="M10" s="90"/>
      <c r="N10" s="60">
        <f>SUM(D10:M10)</f>
        <v>0</v>
      </c>
    </row>
    <row r="11" spans="1:14" ht="15">
      <c r="A11" s="204" t="s">
        <v>60</v>
      </c>
      <c r="B11" s="205" t="s">
        <v>61</v>
      </c>
      <c r="C11" s="61"/>
      <c r="D11" s="59"/>
      <c r="E11" s="91"/>
      <c r="F11" s="91"/>
      <c r="G11" s="59"/>
      <c r="H11" s="59"/>
      <c r="I11" s="59"/>
      <c r="J11" s="59"/>
      <c r="K11" s="59"/>
      <c r="L11" s="59"/>
      <c r="M11" s="90"/>
      <c r="N11" s="60">
        <f t="shared" si="1"/>
        <v>0</v>
      </c>
    </row>
    <row r="12" spans="1:14" s="46" customFormat="1" ht="28.5">
      <c r="A12" s="208" t="s">
        <v>85</v>
      </c>
      <c r="B12" s="207" t="s">
        <v>86</v>
      </c>
      <c r="C12" s="61"/>
      <c r="D12" s="61">
        <v>909500</v>
      </c>
      <c r="E12" s="209"/>
      <c r="F12" s="61"/>
      <c r="G12" s="62"/>
      <c r="H12" s="62"/>
      <c r="I12" s="61"/>
      <c r="J12" s="62"/>
      <c r="K12" s="62"/>
      <c r="L12" s="61"/>
      <c r="M12" s="62"/>
      <c r="N12" s="55">
        <f t="shared" si="1"/>
        <v>909500</v>
      </c>
    </row>
    <row r="13" spans="1:14" ht="15">
      <c r="A13" s="208" t="s">
        <v>16</v>
      </c>
      <c r="B13" s="207" t="s">
        <v>17</v>
      </c>
      <c r="C13" s="61" t="e">
        <f>SUM(#REF!,C14+#REF!)</f>
        <v>#REF!</v>
      </c>
      <c r="D13" s="61">
        <f aca="true" t="shared" si="3" ref="D13:M13">SUM(D14)</f>
        <v>0</v>
      </c>
      <c r="E13" s="61">
        <f t="shared" si="3"/>
        <v>0</v>
      </c>
      <c r="F13" s="61">
        <f t="shared" si="3"/>
        <v>0</v>
      </c>
      <c r="G13" s="61">
        <f t="shared" si="3"/>
        <v>0</v>
      </c>
      <c r="H13" s="61">
        <f t="shared" si="3"/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55">
        <f t="shared" si="1"/>
        <v>0</v>
      </c>
    </row>
    <row r="14" spans="1:14" ht="33.75" customHeight="1">
      <c r="A14" s="208" t="s">
        <v>11</v>
      </c>
      <c r="B14" s="210" t="s">
        <v>78</v>
      </c>
      <c r="C14" s="62">
        <f>SUM(C16:C17)</f>
        <v>0</v>
      </c>
      <c r="D14" s="61">
        <f aca="true" t="shared" si="4" ref="D14:M14">SUM(D15:D17)</f>
        <v>0</v>
      </c>
      <c r="E14" s="61">
        <f>SUM(E15:E17)</f>
        <v>0</v>
      </c>
      <c r="F14" s="61">
        <f t="shared" si="4"/>
        <v>0</v>
      </c>
      <c r="G14" s="61">
        <f t="shared" si="4"/>
        <v>0</v>
      </c>
      <c r="H14" s="61">
        <f t="shared" si="4"/>
        <v>0</v>
      </c>
      <c r="I14" s="61">
        <f t="shared" si="4"/>
        <v>0</v>
      </c>
      <c r="J14" s="61">
        <f t="shared" si="4"/>
        <v>0</v>
      </c>
      <c r="K14" s="61">
        <f t="shared" si="4"/>
        <v>0</v>
      </c>
      <c r="L14" s="61">
        <f t="shared" si="4"/>
        <v>0</v>
      </c>
      <c r="M14" s="61">
        <f t="shared" si="4"/>
        <v>0</v>
      </c>
      <c r="N14" s="55">
        <f t="shared" si="1"/>
        <v>0</v>
      </c>
    </row>
    <row r="15" spans="1:14" ht="45">
      <c r="A15" s="211" t="s">
        <v>53</v>
      </c>
      <c r="B15" s="205" t="s">
        <v>54</v>
      </c>
      <c r="C15" s="61"/>
      <c r="D15" s="64"/>
      <c r="E15" s="61"/>
      <c r="F15" s="61"/>
      <c r="G15" s="61"/>
      <c r="H15" s="61"/>
      <c r="I15" s="59"/>
      <c r="J15" s="61"/>
      <c r="K15" s="61"/>
      <c r="L15" s="61"/>
      <c r="M15" s="61"/>
      <c r="N15" s="60">
        <f>SUM(D15:M15)</f>
        <v>0</v>
      </c>
    </row>
    <row r="16" spans="1:14" ht="15">
      <c r="A16" s="211" t="s">
        <v>18</v>
      </c>
      <c r="B16" s="205" t="s">
        <v>19</v>
      </c>
      <c r="C16" s="59"/>
      <c r="D16" s="59"/>
      <c r="E16" s="91"/>
      <c r="F16" s="91"/>
      <c r="G16" s="59"/>
      <c r="H16" s="59"/>
      <c r="I16" s="59"/>
      <c r="J16" s="59"/>
      <c r="K16" s="59"/>
      <c r="L16" s="59"/>
      <c r="M16" s="90"/>
      <c r="N16" s="60">
        <f t="shared" si="1"/>
        <v>0</v>
      </c>
    </row>
    <row r="17" spans="1:14" ht="30.75" thickBot="1">
      <c r="A17" s="212" t="s">
        <v>20</v>
      </c>
      <c r="B17" s="213" t="s">
        <v>21</v>
      </c>
      <c r="C17" s="65"/>
      <c r="D17" s="65"/>
      <c r="E17" s="214"/>
      <c r="F17" s="214"/>
      <c r="G17" s="65"/>
      <c r="H17" s="65"/>
      <c r="I17" s="65"/>
      <c r="J17" s="65"/>
      <c r="K17" s="65"/>
      <c r="L17" s="65"/>
      <c r="M17" s="215"/>
      <c r="N17" s="66">
        <f t="shared" si="1"/>
        <v>0</v>
      </c>
    </row>
    <row r="18" spans="1:14" ht="18.75" customHeight="1" thickBot="1">
      <c r="A18" s="216"/>
      <c r="B18" s="217" t="s">
        <v>22</v>
      </c>
      <c r="C18" s="69" t="e">
        <f>SUM(C7+C9+#REF!+#REF!+C13)</f>
        <v>#REF!</v>
      </c>
      <c r="D18" s="70">
        <f aca="true" t="shared" si="5" ref="D18:M18">SUM(D7+D9+D12+D13)</f>
        <v>999500</v>
      </c>
      <c r="E18" s="70">
        <f>SUM(E7+E9+E12+E13)</f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1"/>
        <v>999500</v>
      </c>
    </row>
    <row r="19" spans="1:14" ht="15">
      <c r="A19" s="74" t="s">
        <v>110</v>
      </c>
      <c r="B19" s="218" t="s">
        <v>125</v>
      </c>
      <c r="C19" s="74"/>
      <c r="D19" s="75">
        <v>88366</v>
      </c>
      <c r="E19" s="75">
        <v>7487</v>
      </c>
      <c r="F19" s="75">
        <v>20720</v>
      </c>
      <c r="G19" s="75">
        <v>11552</v>
      </c>
      <c r="H19" s="75">
        <v>2838</v>
      </c>
      <c r="I19" s="75">
        <v>47995</v>
      </c>
      <c r="J19" s="75">
        <v>42215</v>
      </c>
      <c r="K19" s="75">
        <v>5016</v>
      </c>
      <c r="L19" s="75">
        <v>16944</v>
      </c>
      <c r="M19" s="75">
        <v>13277</v>
      </c>
      <c r="N19" s="60">
        <f t="shared" si="1"/>
        <v>256410</v>
      </c>
    </row>
    <row r="20" spans="1:14" ht="15">
      <c r="A20" s="78"/>
      <c r="B20" s="219" t="s">
        <v>23</v>
      </c>
      <c r="C20" s="78">
        <f>SUM(C19:C19)</f>
        <v>0</v>
      </c>
      <c r="D20" s="79">
        <f aca="true" t="shared" si="6" ref="D20:M20">SUM(D18:D19)</f>
        <v>1087866</v>
      </c>
      <c r="E20" s="79">
        <f t="shared" si="6"/>
        <v>7487</v>
      </c>
      <c r="F20" s="79">
        <f t="shared" si="6"/>
        <v>20720</v>
      </c>
      <c r="G20" s="79">
        <f t="shared" si="6"/>
        <v>11552</v>
      </c>
      <c r="H20" s="79">
        <f t="shared" si="6"/>
        <v>2838</v>
      </c>
      <c r="I20" s="79">
        <f t="shared" si="6"/>
        <v>47995</v>
      </c>
      <c r="J20" s="79">
        <f t="shared" si="6"/>
        <v>42215</v>
      </c>
      <c r="K20" s="79">
        <f t="shared" si="6"/>
        <v>5016</v>
      </c>
      <c r="L20" s="79">
        <f t="shared" si="6"/>
        <v>16944</v>
      </c>
      <c r="M20" s="79">
        <f t="shared" si="6"/>
        <v>13277</v>
      </c>
      <c r="N20" s="55">
        <f t="shared" si="1"/>
        <v>1255910</v>
      </c>
    </row>
    <row r="21" spans="1:14" ht="15">
      <c r="A21" s="81"/>
      <c r="C21" s="81"/>
      <c r="D21" s="81"/>
      <c r="E21" s="81"/>
      <c r="F21" s="81"/>
      <c r="G21" s="220"/>
      <c r="H21" s="81"/>
      <c r="I21" s="81"/>
      <c r="J21" s="81"/>
      <c r="K21" s="81"/>
      <c r="L21" s="81"/>
      <c r="M21" s="81"/>
      <c r="N21" s="109"/>
    </row>
    <row r="22" spans="1:14" s="289" customFormat="1" ht="15.75">
      <c r="A22" s="285"/>
      <c r="B22" s="286" t="s">
        <v>109</v>
      </c>
      <c r="C22" s="285" t="s">
        <v>10</v>
      </c>
      <c r="D22" s="285"/>
      <c r="E22" s="285"/>
      <c r="F22" s="285"/>
      <c r="G22" s="287" t="s">
        <v>10</v>
      </c>
      <c r="H22" s="285"/>
      <c r="I22" s="285"/>
      <c r="J22" s="285"/>
      <c r="K22" s="285"/>
      <c r="L22" s="285"/>
      <c r="M22" s="285"/>
      <c r="N22" s="288"/>
    </row>
    <row r="23" spans="1:14" ht="48" customHeight="1" thickBot="1">
      <c r="A23" s="314" t="s">
        <v>126</v>
      </c>
      <c r="B23" s="314"/>
      <c r="C23" s="314"/>
      <c r="D23" s="314"/>
      <c r="E23" s="314"/>
      <c r="F23" s="314"/>
      <c r="G23" s="314"/>
      <c r="H23" s="81"/>
      <c r="I23" s="81"/>
      <c r="J23" s="81"/>
      <c r="K23" s="81"/>
      <c r="L23" s="81"/>
      <c r="M23" s="81"/>
      <c r="N23" s="109"/>
    </row>
    <row r="24" spans="1:14" ht="111" thickBot="1">
      <c r="A24" s="221" t="s">
        <v>1</v>
      </c>
      <c r="B24" s="222" t="s">
        <v>127</v>
      </c>
      <c r="C24" s="223" t="s">
        <v>13</v>
      </c>
      <c r="D24" s="42" t="s">
        <v>112</v>
      </c>
      <c r="E24" s="224" t="s">
        <v>113</v>
      </c>
      <c r="F24" s="225" t="s">
        <v>114</v>
      </c>
      <c r="G24" s="225" t="s">
        <v>115</v>
      </c>
      <c r="H24" s="225" t="s">
        <v>116</v>
      </c>
      <c r="I24" s="225" t="s">
        <v>117</v>
      </c>
      <c r="J24" s="225" t="s">
        <v>118</v>
      </c>
      <c r="K24" s="225" t="s">
        <v>119</v>
      </c>
      <c r="L24" s="225" t="s">
        <v>120</v>
      </c>
      <c r="M24" s="226" t="s">
        <v>121</v>
      </c>
      <c r="N24" s="227" t="s">
        <v>122</v>
      </c>
    </row>
    <row r="25" spans="1:14" ht="15.75" thickBot="1">
      <c r="A25" s="228" t="s">
        <v>4</v>
      </c>
      <c r="B25" s="105" t="s">
        <v>26</v>
      </c>
      <c r="C25" s="85">
        <f>SUM(C26:C28)</f>
        <v>260450</v>
      </c>
      <c r="D25" s="85">
        <f aca="true" t="shared" si="7" ref="D25:M25">SUM(D26:D28)</f>
        <v>387648</v>
      </c>
      <c r="E25" s="85">
        <f>SUM(E26:E28)</f>
        <v>179249</v>
      </c>
      <c r="F25" s="85">
        <f t="shared" si="7"/>
        <v>70691</v>
      </c>
      <c r="G25" s="85">
        <f t="shared" si="7"/>
        <v>30080</v>
      </c>
      <c r="H25" s="85">
        <f t="shared" si="7"/>
        <v>54491</v>
      </c>
      <c r="I25" s="85">
        <f t="shared" si="7"/>
        <v>53582</v>
      </c>
      <c r="J25" s="85">
        <f t="shared" si="7"/>
        <v>43055</v>
      </c>
      <c r="K25" s="85">
        <f t="shared" si="7"/>
        <v>43771</v>
      </c>
      <c r="L25" s="85">
        <f>SUM(L26:L28)</f>
        <v>33686</v>
      </c>
      <c r="M25" s="85">
        <f t="shared" si="7"/>
        <v>51483</v>
      </c>
      <c r="N25" s="71">
        <f>SUM(D25:M25)</f>
        <v>947736</v>
      </c>
    </row>
    <row r="26" spans="1:14" ht="15">
      <c r="A26" s="229" t="s">
        <v>100</v>
      </c>
      <c r="B26" s="205" t="s">
        <v>101</v>
      </c>
      <c r="C26" s="86"/>
      <c r="D26" s="86"/>
      <c r="E26" s="86"/>
      <c r="F26" s="86"/>
      <c r="G26" s="86"/>
      <c r="H26" s="86"/>
      <c r="I26" s="86"/>
      <c r="J26" s="86"/>
      <c r="K26" s="87"/>
      <c r="L26" s="88"/>
      <c r="M26" s="230"/>
      <c r="N26" s="89">
        <f>SUM(D26:M26)</f>
        <v>0</v>
      </c>
    </row>
    <row r="27" spans="1:14" ht="15">
      <c r="A27" s="211" t="s">
        <v>102</v>
      </c>
      <c r="B27" s="205" t="s">
        <v>103</v>
      </c>
      <c r="C27" s="90">
        <v>260450</v>
      </c>
      <c r="D27" s="90">
        <v>387648</v>
      </c>
      <c r="E27" s="90">
        <v>179249</v>
      </c>
      <c r="F27" s="90">
        <v>70691</v>
      </c>
      <c r="G27" s="90">
        <v>30080</v>
      </c>
      <c r="H27" s="90">
        <v>54491</v>
      </c>
      <c r="I27" s="90">
        <v>53582</v>
      </c>
      <c r="J27" s="90">
        <v>43055</v>
      </c>
      <c r="K27" s="59">
        <v>43771</v>
      </c>
      <c r="L27" s="300">
        <v>33686</v>
      </c>
      <c r="M27" s="231">
        <v>51483</v>
      </c>
      <c r="N27" s="92">
        <f>SUM(D27:M27)</f>
        <v>947736</v>
      </c>
    </row>
    <row r="28" spans="1:14" ht="15.75" thickBot="1">
      <c r="A28" s="232" t="s">
        <v>104</v>
      </c>
      <c r="B28" s="233" t="s">
        <v>105</v>
      </c>
      <c r="C28" s="93"/>
      <c r="D28" s="93"/>
      <c r="E28" s="93"/>
      <c r="F28" s="93"/>
      <c r="G28" s="93"/>
      <c r="H28" s="93"/>
      <c r="I28" s="93"/>
      <c r="J28" s="93"/>
      <c r="K28" s="94"/>
      <c r="L28" s="95"/>
      <c r="M28" s="234"/>
      <c r="N28" s="66">
        <f>SUM(D28:M28)</f>
        <v>0</v>
      </c>
    </row>
    <row r="29" spans="1:14" ht="15.75" thickBot="1">
      <c r="A29" s="228" t="s">
        <v>6</v>
      </c>
      <c r="B29" s="235" t="s">
        <v>28</v>
      </c>
      <c r="C29" s="85">
        <f>SUM(C30:C33)</f>
        <v>52674</v>
      </c>
      <c r="D29" s="85">
        <f aca="true" t="shared" si="8" ref="D29:M29">SUM(D30:D33)</f>
        <v>109642</v>
      </c>
      <c r="E29" s="85">
        <f>SUM(E30:E33)</f>
        <v>0</v>
      </c>
      <c r="F29" s="85">
        <f t="shared" si="8"/>
        <v>6755</v>
      </c>
      <c r="G29" s="85">
        <f t="shared" si="8"/>
        <v>8520</v>
      </c>
      <c r="H29" s="85">
        <f t="shared" si="8"/>
        <v>0</v>
      </c>
      <c r="I29" s="85">
        <f t="shared" si="8"/>
        <v>56985</v>
      </c>
      <c r="J29" s="85">
        <f t="shared" si="8"/>
        <v>25656</v>
      </c>
      <c r="K29" s="85">
        <f t="shared" si="8"/>
        <v>926</v>
      </c>
      <c r="L29" s="85">
        <f t="shared" si="8"/>
        <v>0</v>
      </c>
      <c r="M29" s="85">
        <f t="shared" si="8"/>
        <v>5500</v>
      </c>
      <c r="N29" s="71">
        <f>SUM(D29:M29)</f>
        <v>213984</v>
      </c>
    </row>
    <row r="30" spans="1:14" ht="15">
      <c r="A30" s="229" t="s">
        <v>29</v>
      </c>
      <c r="B30" s="236" t="s">
        <v>30</v>
      </c>
      <c r="C30" s="86"/>
      <c r="D30" s="86"/>
      <c r="E30" s="86"/>
      <c r="F30" s="86">
        <v>625</v>
      </c>
      <c r="G30" s="86"/>
      <c r="H30" s="86"/>
      <c r="I30" s="86">
        <v>3800</v>
      </c>
      <c r="J30" s="86">
        <v>25656</v>
      </c>
      <c r="K30" s="87"/>
      <c r="L30" s="97"/>
      <c r="M30" s="230"/>
      <c r="N30" s="92">
        <f aca="true" t="shared" si="9" ref="N30:N37">SUM(D30:M30)</f>
        <v>30081</v>
      </c>
    </row>
    <row r="31" spans="1:14" ht="15">
      <c r="A31" s="211" t="s">
        <v>31</v>
      </c>
      <c r="B31" s="237" t="s">
        <v>32</v>
      </c>
      <c r="C31" s="90">
        <v>48139</v>
      </c>
      <c r="D31" s="90">
        <v>81132</v>
      </c>
      <c r="E31" s="90"/>
      <c r="F31" s="90"/>
      <c r="G31" s="90"/>
      <c r="H31" s="90"/>
      <c r="I31" s="90">
        <v>53185</v>
      </c>
      <c r="J31" s="90"/>
      <c r="K31" s="59"/>
      <c r="L31" s="59"/>
      <c r="M31" s="231"/>
      <c r="N31" s="92">
        <f t="shared" si="9"/>
        <v>134317</v>
      </c>
    </row>
    <row r="32" spans="1:14" ht="15">
      <c r="A32" s="211" t="s">
        <v>82</v>
      </c>
      <c r="B32" s="237" t="s">
        <v>83</v>
      </c>
      <c r="C32" s="90"/>
      <c r="D32" s="90"/>
      <c r="E32" s="90"/>
      <c r="F32" s="90">
        <v>6130</v>
      </c>
      <c r="G32" s="90">
        <v>8520</v>
      </c>
      <c r="H32" s="90"/>
      <c r="I32" s="90"/>
      <c r="J32" s="90"/>
      <c r="K32" s="59">
        <v>926</v>
      </c>
      <c r="L32" s="59"/>
      <c r="M32" s="231">
        <v>5500</v>
      </c>
      <c r="N32" s="92">
        <f t="shared" si="9"/>
        <v>21076</v>
      </c>
    </row>
    <row r="33" spans="1:14" ht="15.75" thickBot="1">
      <c r="A33" s="232" t="s">
        <v>80</v>
      </c>
      <c r="B33" s="238" t="s">
        <v>81</v>
      </c>
      <c r="C33" s="93">
        <v>4535</v>
      </c>
      <c r="D33" s="93">
        <v>28510</v>
      </c>
      <c r="E33" s="93"/>
      <c r="F33" s="93"/>
      <c r="G33" s="93"/>
      <c r="H33" s="93"/>
      <c r="I33" s="93"/>
      <c r="J33" s="93"/>
      <c r="K33" s="94"/>
      <c r="L33" s="59"/>
      <c r="M33" s="234"/>
      <c r="N33" s="92">
        <f t="shared" si="9"/>
        <v>28510</v>
      </c>
    </row>
    <row r="34" spans="1:14" ht="30" thickBot="1">
      <c r="A34" s="239" t="s">
        <v>7</v>
      </c>
      <c r="B34" s="240" t="s">
        <v>33</v>
      </c>
      <c r="C34" s="98">
        <f>SUM(C35:C37)</f>
        <v>0</v>
      </c>
      <c r="D34" s="98">
        <f aca="true" t="shared" si="10" ref="D34:M34">SUM(D35:D37)</f>
        <v>0</v>
      </c>
      <c r="E34" s="98">
        <f>SUM(E35:E37)</f>
        <v>13745</v>
      </c>
      <c r="F34" s="98">
        <f t="shared" si="10"/>
        <v>0</v>
      </c>
      <c r="G34" s="98">
        <f t="shared" si="10"/>
        <v>0</v>
      </c>
      <c r="H34" s="98">
        <f t="shared" si="10"/>
        <v>2160</v>
      </c>
      <c r="I34" s="98">
        <f t="shared" si="10"/>
        <v>10782</v>
      </c>
      <c r="J34" s="98">
        <f t="shared" si="10"/>
        <v>0</v>
      </c>
      <c r="K34" s="99">
        <f t="shared" si="10"/>
        <v>0</v>
      </c>
      <c r="L34" s="99">
        <f>SUM(L35:L37)</f>
        <v>4175</v>
      </c>
      <c r="M34" s="100">
        <f t="shared" si="10"/>
        <v>0</v>
      </c>
      <c r="N34" s="101">
        <f>SUM(D34:M34)</f>
        <v>30862</v>
      </c>
    </row>
    <row r="35" spans="1:14" ht="15">
      <c r="A35" s="241" t="s">
        <v>34</v>
      </c>
      <c r="B35" s="242" t="s">
        <v>35</v>
      </c>
      <c r="C35" s="97"/>
      <c r="D35" s="97"/>
      <c r="E35" s="97"/>
      <c r="F35" s="97"/>
      <c r="G35" s="97"/>
      <c r="H35" s="97">
        <v>2160</v>
      </c>
      <c r="I35" s="97"/>
      <c r="J35" s="97"/>
      <c r="K35" s="97"/>
      <c r="L35" s="97">
        <v>4175</v>
      </c>
      <c r="M35" s="230"/>
      <c r="N35" s="102">
        <f t="shared" si="9"/>
        <v>6335</v>
      </c>
    </row>
    <row r="36" spans="1:14" ht="15">
      <c r="A36" s="211" t="s">
        <v>36</v>
      </c>
      <c r="B36" s="237" t="s">
        <v>37</v>
      </c>
      <c r="C36" s="90"/>
      <c r="D36" s="90"/>
      <c r="E36" s="90">
        <v>13745</v>
      </c>
      <c r="F36" s="90"/>
      <c r="G36" s="90"/>
      <c r="H36" s="90"/>
      <c r="I36" s="90">
        <v>10782</v>
      </c>
      <c r="J36" s="90"/>
      <c r="K36" s="59"/>
      <c r="L36" s="59"/>
      <c r="M36" s="231"/>
      <c r="N36" s="92">
        <f t="shared" si="9"/>
        <v>24527</v>
      </c>
    </row>
    <row r="37" spans="1:14" ht="30.75" thickBot="1">
      <c r="A37" s="243" t="s">
        <v>38</v>
      </c>
      <c r="B37" s="244" t="s">
        <v>39</v>
      </c>
      <c r="C37" s="93"/>
      <c r="D37" s="93"/>
      <c r="E37" s="93"/>
      <c r="F37" s="93"/>
      <c r="G37" s="93"/>
      <c r="H37" s="93"/>
      <c r="I37" s="93"/>
      <c r="J37" s="93"/>
      <c r="K37" s="94"/>
      <c r="L37" s="103"/>
      <c r="M37" s="234"/>
      <c r="N37" s="92">
        <f t="shared" si="9"/>
        <v>0</v>
      </c>
    </row>
    <row r="38" spans="1:14" ht="15.75" thickBot="1">
      <c r="A38" s="245"/>
      <c r="B38" s="105" t="s">
        <v>8</v>
      </c>
      <c r="C38" s="85">
        <f aca="true" t="shared" si="11" ref="C38:M38">C25+C29+C34</f>
        <v>313124</v>
      </c>
      <c r="D38" s="85">
        <f t="shared" si="11"/>
        <v>497290</v>
      </c>
      <c r="E38" s="85">
        <f>E25+E29+E34</f>
        <v>192994</v>
      </c>
      <c r="F38" s="85">
        <f t="shared" si="11"/>
        <v>77446</v>
      </c>
      <c r="G38" s="85">
        <f t="shared" si="11"/>
        <v>38600</v>
      </c>
      <c r="H38" s="85">
        <f t="shared" si="11"/>
        <v>56651</v>
      </c>
      <c r="I38" s="85">
        <f t="shared" si="11"/>
        <v>121349</v>
      </c>
      <c r="J38" s="85">
        <f t="shared" si="11"/>
        <v>68711</v>
      </c>
      <c r="K38" s="85">
        <f t="shared" si="11"/>
        <v>44697</v>
      </c>
      <c r="L38" s="85">
        <f t="shared" si="11"/>
        <v>37861</v>
      </c>
      <c r="M38" s="85">
        <f t="shared" si="11"/>
        <v>56983</v>
      </c>
      <c r="N38" s="71">
        <f>SUM(D38:M38)</f>
        <v>1192582</v>
      </c>
    </row>
    <row r="39" spans="1:14" ht="15">
      <c r="A39" s="246" t="s">
        <v>63</v>
      </c>
      <c r="B39" s="247" t="s">
        <v>9</v>
      </c>
      <c r="C39" s="106"/>
      <c r="D39" s="106"/>
      <c r="E39" s="81"/>
      <c r="F39" s="248"/>
      <c r="G39" s="81"/>
      <c r="H39" s="81"/>
      <c r="I39" s="81"/>
      <c r="J39" s="81"/>
      <c r="K39" s="81"/>
      <c r="L39" s="81"/>
      <c r="M39" s="81"/>
      <c r="N39" s="109">
        <f>SUM(D39:M39)</f>
        <v>0</v>
      </c>
    </row>
    <row r="40" spans="1:14" ht="15">
      <c r="A40" s="81" t="s">
        <v>62</v>
      </c>
      <c r="B40" s="249" t="s">
        <v>64</v>
      </c>
      <c r="C40" s="111" t="str">
        <f>'[1]Budžets'!$H$436</f>
        <v>S.Velberga</v>
      </c>
      <c r="D40" s="81">
        <v>41530</v>
      </c>
      <c r="E40" s="81"/>
      <c r="F40" s="81">
        <v>4562</v>
      </c>
      <c r="G40" s="81">
        <v>3519</v>
      </c>
      <c r="H40" s="81"/>
      <c r="I40" s="81"/>
      <c r="J40" s="81"/>
      <c r="K40" s="81">
        <v>1250</v>
      </c>
      <c r="L40" s="81">
        <v>10161</v>
      </c>
      <c r="M40" s="81">
        <v>2306</v>
      </c>
      <c r="N40" s="109">
        <f>SUM(D40:M40)</f>
        <v>63328</v>
      </c>
    </row>
    <row r="41" spans="1:14" ht="15">
      <c r="A41" s="81"/>
      <c r="B41" s="249"/>
      <c r="C41" s="11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109"/>
    </row>
    <row r="42" spans="1:14" ht="30">
      <c r="A42" s="250" t="s">
        <v>84</v>
      </c>
      <c r="B42" s="251" t="s">
        <v>79</v>
      </c>
      <c r="C42" s="106"/>
      <c r="D42" s="112">
        <f aca="true" t="shared" si="12" ref="D42:N42">D20-D38-D39-D40</f>
        <v>549046</v>
      </c>
      <c r="E42" s="147">
        <f>E20-E38-E39-E40</f>
        <v>-185507</v>
      </c>
      <c r="F42" s="112">
        <f t="shared" si="12"/>
        <v>-61288</v>
      </c>
      <c r="G42" s="112">
        <f t="shared" si="12"/>
        <v>-30567</v>
      </c>
      <c r="H42" s="112">
        <f t="shared" si="12"/>
        <v>-53813</v>
      </c>
      <c r="I42" s="112">
        <f t="shared" si="12"/>
        <v>-73354</v>
      </c>
      <c r="J42" s="112">
        <f t="shared" si="12"/>
        <v>-26496</v>
      </c>
      <c r="K42" s="112">
        <f t="shared" si="12"/>
        <v>-40931</v>
      </c>
      <c r="L42" s="112">
        <f t="shared" si="12"/>
        <v>-31078</v>
      </c>
      <c r="M42" s="112">
        <f t="shared" si="12"/>
        <v>-46012</v>
      </c>
      <c r="N42" s="112">
        <f t="shared" si="12"/>
        <v>0</v>
      </c>
    </row>
    <row r="43" spans="1:14" s="289" customFormat="1" ht="15.75">
      <c r="A43" s="285"/>
      <c r="B43" s="286" t="s">
        <v>109</v>
      </c>
      <c r="C43" s="285" t="s">
        <v>10</v>
      </c>
      <c r="D43" s="285"/>
      <c r="E43" s="285"/>
      <c r="F43" s="285"/>
      <c r="G43" s="287" t="s">
        <v>10</v>
      </c>
      <c r="H43" s="285"/>
      <c r="I43" s="285"/>
      <c r="J43" s="285"/>
      <c r="K43" s="285"/>
      <c r="L43" s="285"/>
      <c r="M43" s="285"/>
      <c r="N43" s="288"/>
    </row>
    <row r="44" spans="1:14" ht="15">
      <c r="A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109"/>
    </row>
    <row r="45" spans="1:14" ht="66" customHeight="1" thickBot="1">
      <c r="A45" s="315" t="s">
        <v>123</v>
      </c>
      <c r="B45" s="315"/>
      <c r="C45" s="315"/>
      <c r="D45" s="315"/>
      <c r="E45" s="315"/>
      <c r="F45" s="315"/>
      <c r="G45" s="315"/>
      <c r="H45" s="315"/>
      <c r="I45" s="81"/>
      <c r="J45" s="81"/>
      <c r="K45" s="81"/>
      <c r="L45" s="81"/>
      <c r="M45" s="81"/>
      <c r="N45" s="109"/>
    </row>
    <row r="46" spans="1:14" ht="111" thickBot="1">
      <c r="A46" s="221" t="s">
        <v>1</v>
      </c>
      <c r="B46" s="222" t="s">
        <v>127</v>
      </c>
      <c r="C46" s="223" t="s">
        <v>13</v>
      </c>
      <c r="D46" s="42" t="s">
        <v>112</v>
      </c>
      <c r="E46" s="224" t="s">
        <v>113</v>
      </c>
      <c r="F46" s="225" t="s">
        <v>114</v>
      </c>
      <c r="G46" s="225" t="s">
        <v>115</v>
      </c>
      <c r="H46" s="225" t="s">
        <v>116</v>
      </c>
      <c r="I46" s="225" t="s">
        <v>117</v>
      </c>
      <c r="J46" s="225" t="s">
        <v>118</v>
      </c>
      <c r="K46" s="225" t="s">
        <v>119</v>
      </c>
      <c r="L46" s="225" t="s">
        <v>120</v>
      </c>
      <c r="M46" s="226" t="s">
        <v>121</v>
      </c>
      <c r="N46" s="227" t="s">
        <v>122</v>
      </c>
    </row>
    <row r="47" spans="1:14" ht="15">
      <c r="A47" s="252">
        <v>1100</v>
      </c>
      <c r="B47" s="253" t="s">
        <v>43</v>
      </c>
      <c r="C47" s="254" t="e">
        <f>SUM(#REF!+#REF!+#REF!+#REF!)</f>
        <v>#REF!</v>
      </c>
      <c r="D47" s="255">
        <v>3600</v>
      </c>
      <c r="E47" s="255"/>
      <c r="F47" s="255">
        <v>11358</v>
      </c>
      <c r="G47" s="255"/>
      <c r="H47" s="255">
        <v>14349</v>
      </c>
      <c r="I47" s="255">
        <v>6189</v>
      </c>
      <c r="J47" s="255"/>
      <c r="K47" s="255">
        <v>8300</v>
      </c>
      <c r="L47" s="255">
        <v>7000</v>
      </c>
      <c r="M47" s="256">
        <v>13567</v>
      </c>
      <c r="N47" s="101">
        <f>SUM(D47:M47)</f>
        <v>64363</v>
      </c>
    </row>
    <row r="48" spans="1:14" ht="47.25" customHeight="1" thickBot="1">
      <c r="A48" s="257">
        <v>1200</v>
      </c>
      <c r="B48" s="258" t="s">
        <v>44</v>
      </c>
      <c r="C48" s="259" t="e">
        <f>SUM(#REF!+#REF!)</f>
        <v>#REF!</v>
      </c>
      <c r="D48" s="260">
        <v>868</v>
      </c>
      <c r="E48" s="260"/>
      <c r="F48" s="260">
        <v>3333</v>
      </c>
      <c r="G48" s="260"/>
      <c r="H48" s="260">
        <v>4018</v>
      </c>
      <c r="I48" s="260">
        <v>1743</v>
      </c>
      <c r="J48" s="260"/>
      <c r="K48" s="260">
        <v>2409</v>
      </c>
      <c r="L48" s="260">
        <v>1686</v>
      </c>
      <c r="M48" s="261">
        <v>4576</v>
      </c>
      <c r="N48" s="262">
        <f>SUM(D48:M48)</f>
        <v>18633</v>
      </c>
    </row>
    <row r="49" spans="1:14" ht="15.75" thickBot="1">
      <c r="A49" s="263">
        <v>2000</v>
      </c>
      <c r="B49" s="264" t="s">
        <v>45</v>
      </c>
      <c r="C49" s="265" t="e">
        <f>SUM(#REF!+C50+C51+C52+C53)</f>
        <v>#REF!</v>
      </c>
      <c r="D49" s="266">
        <f>SUM(D50:D53)</f>
        <v>461535</v>
      </c>
      <c r="E49" s="266">
        <f aca="true" t="shared" si="13" ref="E49:M49">SUM(E50:E53)</f>
        <v>186339</v>
      </c>
      <c r="F49" s="266">
        <f t="shared" si="13"/>
        <v>62755</v>
      </c>
      <c r="G49" s="266">
        <f t="shared" si="13"/>
        <v>38600</v>
      </c>
      <c r="H49" s="266">
        <f t="shared" si="13"/>
        <v>37877</v>
      </c>
      <c r="I49" s="266">
        <f t="shared" si="13"/>
        <v>33040</v>
      </c>
      <c r="J49" s="266">
        <f t="shared" si="13"/>
        <v>68711</v>
      </c>
      <c r="K49" s="266">
        <f t="shared" si="13"/>
        <v>23288</v>
      </c>
      <c r="L49" s="266">
        <f t="shared" si="13"/>
        <v>26675</v>
      </c>
      <c r="M49" s="266">
        <f t="shared" si="13"/>
        <v>19980</v>
      </c>
      <c r="N49" s="71">
        <f>SUM(N50:N53)</f>
        <v>958800</v>
      </c>
    </row>
    <row r="50" spans="1:14" ht="15">
      <c r="A50" s="267">
        <v>2200</v>
      </c>
      <c r="B50" s="268" t="s">
        <v>46</v>
      </c>
      <c r="C50" s="269" t="e">
        <f>SUM(#REF!+#REF!+#REF!+#REF!+#REF!+#REF!+#REF!+#REF!)</f>
        <v>#REF!</v>
      </c>
      <c r="D50" s="269">
        <v>461382</v>
      </c>
      <c r="E50" s="270">
        <v>186339</v>
      </c>
      <c r="F50" s="269">
        <v>37755</v>
      </c>
      <c r="G50" s="269">
        <v>33910</v>
      </c>
      <c r="H50" s="269">
        <v>16120</v>
      </c>
      <c r="I50" s="269">
        <v>18185</v>
      </c>
      <c r="J50" s="269">
        <v>68711</v>
      </c>
      <c r="K50" s="54">
        <v>17988</v>
      </c>
      <c r="L50" s="269">
        <v>23675</v>
      </c>
      <c r="M50" s="271">
        <v>11230</v>
      </c>
      <c r="N50" s="55">
        <f aca="true" t="shared" si="14" ref="N50:N57">SUM(D50:M50)</f>
        <v>875295</v>
      </c>
    </row>
    <row r="51" spans="1:14" ht="43.5">
      <c r="A51" s="272">
        <v>2300</v>
      </c>
      <c r="B51" s="273" t="s">
        <v>47</v>
      </c>
      <c r="C51" s="274" t="e">
        <f>SUM(#REF!+#REF!+#REF!+#REF!+#REF!+#REF!+#REF!+#REF!)</f>
        <v>#REF!</v>
      </c>
      <c r="D51" s="61">
        <v>153</v>
      </c>
      <c r="E51" s="61"/>
      <c r="F51" s="61">
        <v>25000</v>
      </c>
      <c r="G51" s="61"/>
      <c r="H51" s="61">
        <v>21757</v>
      </c>
      <c r="I51" s="61">
        <v>14105</v>
      </c>
      <c r="J51" s="61"/>
      <c r="K51" s="61">
        <v>5300</v>
      </c>
      <c r="L51" s="61">
        <v>3000</v>
      </c>
      <c r="M51" s="62">
        <v>8500</v>
      </c>
      <c r="N51" s="275">
        <f t="shared" si="14"/>
        <v>77815</v>
      </c>
    </row>
    <row r="52" spans="1:14" ht="15">
      <c r="A52" s="272">
        <v>2400</v>
      </c>
      <c r="B52" s="273" t="s">
        <v>55</v>
      </c>
      <c r="C52" s="274" t="e">
        <f>SUM(#REF!)</f>
        <v>#REF!</v>
      </c>
      <c r="D52" s="61"/>
      <c r="E52" s="61"/>
      <c r="F52" s="61"/>
      <c r="G52" s="61"/>
      <c r="H52" s="61"/>
      <c r="I52" s="61"/>
      <c r="J52" s="61"/>
      <c r="K52" s="61"/>
      <c r="L52" s="61"/>
      <c r="M52" s="62"/>
      <c r="N52" s="276">
        <f t="shared" si="14"/>
        <v>0</v>
      </c>
    </row>
    <row r="53" spans="1:14" ht="15">
      <c r="A53" s="272">
        <v>2500</v>
      </c>
      <c r="B53" s="273" t="s">
        <v>48</v>
      </c>
      <c r="C53" s="274" t="e">
        <f>SUM(#REF!)</f>
        <v>#REF!</v>
      </c>
      <c r="D53" s="61"/>
      <c r="E53" s="61"/>
      <c r="F53" s="61"/>
      <c r="G53" s="61">
        <v>4690</v>
      </c>
      <c r="H53" s="61"/>
      <c r="I53" s="61">
        <v>750</v>
      </c>
      <c r="J53" s="61"/>
      <c r="K53" s="61"/>
      <c r="L53" s="61"/>
      <c r="M53" s="62">
        <v>250</v>
      </c>
      <c r="N53" s="276">
        <f t="shared" si="14"/>
        <v>5690</v>
      </c>
    </row>
    <row r="54" spans="1:14" ht="29.25">
      <c r="A54" s="272">
        <v>3200</v>
      </c>
      <c r="B54" s="273" t="s">
        <v>49</v>
      </c>
      <c r="C54" s="274" t="e">
        <f>SUM(#REF!)</f>
        <v>#REF!</v>
      </c>
      <c r="D54" s="277">
        <v>1000</v>
      </c>
      <c r="E54" s="61"/>
      <c r="F54" s="61"/>
      <c r="G54" s="61"/>
      <c r="H54" s="61"/>
      <c r="I54" s="61"/>
      <c r="J54" s="61"/>
      <c r="K54" s="61"/>
      <c r="L54" s="61"/>
      <c r="M54" s="62"/>
      <c r="N54" s="276">
        <f t="shared" si="14"/>
        <v>1000</v>
      </c>
    </row>
    <row r="55" spans="1:14" ht="15">
      <c r="A55" s="272">
        <v>5100</v>
      </c>
      <c r="B55" s="273" t="s">
        <v>50</v>
      </c>
      <c r="C55" s="274" t="e">
        <f>SUM(#REF!+#REF!)</f>
        <v>#REF!</v>
      </c>
      <c r="D55" s="61"/>
      <c r="E55" s="61"/>
      <c r="F55" s="61"/>
      <c r="G55" s="61"/>
      <c r="H55" s="61"/>
      <c r="I55" s="61"/>
      <c r="J55" s="61"/>
      <c r="K55" s="61"/>
      <c r="L55" s="61"/>
      <c r="M55" s="62"/>
      <c r="N55" s="276">
        <f>SUM(D55:M55)</f>
        <v>0</v>
      </c>
    </row>
    <row r="56" spans="1:14" ht="15">
      <c r="A56" s="272">
        <v>5200</v>
      </c>
      <c r="B56" s="273" t="s">
        <v>51</v>
      </c>
      <c r="C56" s="274" t="e">
        <f>SUM(#REF!+#REF!+#REF!+#REF!)</f>
        <v>#REF!</v>
      </c>
      <c r="D56" s="61">
        <v>30287</v>
      </c>
      <c r="E56" s="61">
        <v>6655</v>
      </c>
      <c r="F56" s="61"/>
      <c r="G56" s="61"/>
      <c r="H56" s="61">
        <v>407</v>
      </c>
      <c r="I56" s="61">
        <v>80377</v>
      </c>
      <c r="J56" s="61"/>
      <c r="K56" s="61">
        <v>10700</v>
      </c>
      <c r="L56" s="61">
        <v>2500</v>
      </c>
      <c r="M56" s="62">
        <v>18860</v>
      </c>
      <c r="N56" s="276">
        <f t="shared" si="14"/>
        <v>149786</v>
      </c>
    </row>
    <row r="57" spans="1:14" ht="30.75" customHeight="1" thickBot="1">
      <c r="A57" s="272">
        <v>7200</v>
      </c>
      <c r="B57" s="278" t="s">
        <v>65</v>
      </c>
      <c r="C57" s="279"/>
      <c r="D57" s="280"/>
      <c r="E57" s="281"/>
      <c r="F57" s="281"/>
      <c r="G57" s="281"/>
      <c r="H57" s="281"/>
      <c r="I57" s="281"/>
      <c r="J57" s="281"/>
      <c r="K57" s="281"/>
      <c r="L57" s="281"/>
      <c r="M57" s="282"/>
      <c r="N57" s="276">
        <f t="shared" si="14"/>
        <v>0</v>
      </c>
    </row>
    <row r="58" spans="1:14" ht="15.75" thickBot="1">
      <c r="A58" s="283"/>
      <c r="B58" s="284" t="s">
        <v>52</v>
      </c>
      <c r="C58" s="265" t="e">
        <f>SUM(C47+C48+C49+C54+#REF!+#REF!+#REF!+C55+C56+#REF!+#REF!+#REF!+#REF!)</f>
        <v>#REF!</v>
      </c>
      <c r="D58" s="266">
        <f aca="true" t="shared" si="15" ref="D58:N58">SUM(D47:D49,D54:D57)</f>
        <v>497290</v>
      </c>
      <c r="E58" s="266">
        <f t="shared" si="15"/>
        <v>192994</v>
      </c>
      <c r="F58" s="266">
        <f t="shared" si="15"/>
        <v>77446</v>
      </c>
      <c r="G58" s="266">
        <f t="shared" si="15"/>
        <v>38600</v>
      </c>
      <c r="H58" s="266">
        <f t="shared" si="15"/>
        <v>56651</v>
      </c>
      <c r="I58" s="266">
        <f t="shared" si="15"/>
        <v>121349</v>
      </c>
      <c r="J58" s="266">
        <f t="shared" si="15"/>
        <v>68711</v>
      </c>
      <c r="K58" s="266">
        <f t="shared" si="15"/>
        <v>44697</v>
      </c>
      <c r="L58" s="266">
        <f t="shared" si="15"/>
        <v>37861</v>
      </c>
      <c r="M58" s="85">
        <f t="shared" si="15"/>
        <v>56983</v>
      </c>
      <c r="N58" s="71">
        <f t="shared" si="15"/>
        <v>1192582</v>
      </c>
    </row>
    <row r="59" ht="15">
      <c r="B59" s="44"/>
    </row>
    <row r="60" spans="1:14" s="289" customFormat="1" ht="15.75">
      <c r="A60" s="290"/>
      <c r="B60" s="291" t="s">
        <v>109</v>
      </c>
      <c r="C60" s="292"/>
      <c r="D60" s="293"/>
      <c r="E60" s="294"/>
      <c r="F60" s="290"/>
      <c r="G60" s="295" t="s">
        <v>10</v>
      </c>
      <c r="N60" s="296"/>
    </row>
    <row r="61" ht="15">
      <c r="C61" s="137"/>
    </row>
    <row r="62" ht="15">
      <c r="C62" s="137"/>
    </row>
    <row r="63" ht="15">
      <c r="C63" s="137"/>
    </row>
    <row r="64" ht="15">
      <c r="C64" s="137"/>
    </row>
    <row r="65" ht="15">
      <c r="C65" s="137"/>
    </row>
    <row r="66" ht="15">
      <c r="C66" s="137"/>
    </row>
    <row r="67" spans="1:5" ht="20.25">
      <c r="A67" s="313"/>
      <c r="B67" s="313"/>
      <c r="C67" s="313"/>
      <c r="D67" s="313"/>
      <c r="E67" s="138"/>
    </row>
    <row r="68" spans="1:5" ht="15">
      <c r="A68" s="47"/>
      <c r="B68" s="50"/>
      <c r="C68" s="47"/>
      <c r="D68" s="47"/>
      <c r="E68" s="47"/>
    </row>
    <row r="69" spans="1:6" ht="15">
      <c r="A69" s="139"/>
      <c r="B69" s="140"/>
      <c r="C69" s="141"/>
      <c r="D69" s="142"/>
      <c r="E69" s="142"/>
      <c r="F69" s="56"/>
    </row>
    <row r="70" spans="1:5" ht="15">
      <c r="A70" s="139"/>
      <c r="B70" s="140"/>
      <c r="C70" s="143"/>
      <c r="D70" s="143"/>
      <c r="E70" s="143"/>
    </row>
    <row r="71" spans="2:3" ht="15">
      <c r="B71" s="80"/>
      <c r="C71" s="81"/>
    </row>
    <row r="72" spans="2:3" ht="15">
      <c r="B72" s="80"/>
      <c r="C72" s="81"/>
    </row>
    <row r="73" spans="2:3" ht="15">
      <c r="B73" s="80"/>
      <c r="C73" s="81"/>
    </row>
    <row r="74" spans="1:3" ht="15">
      <c r="A74" s="139"/>
      <c r="B74" s="140"/>
      <c r="C74" s="143"/>
    </row>
    <row r="75" spans="1:3" ht="15">
      <c r="A75" s="139"/>
      <c r="B75" s="140"/>
      <c r="C75" s="47" t="s">
        <v>0</v>
      </c>
    </row>
    <row r="76" spans="1:3" ht="15">
      <c r="A76" s="144"/>
      <c r="B76" s="145"/>
      <c r="C76" s="47" t="s">
        <v>12</v>
      </c>
    </row>
    <row r="77" ht="15">
      <c r="C77" s="137"/>
    </row>
    <row r="78" ht="15">
      <c r="C78" s="137"/>
    </row>
    <row r="79" ht="15">
      <c r="C79" s="137"/>
    </row>
    <row r="80" ht="15">
      <c r="C80" s="137"/>
    </row>
    <row r="81" ht="15">
      <c r="C81" s="137"/>
    </row>
    <row r="82" ht="15">
      <c r="C82" s="137"/>
    </row>
    <row r="83" ht="15">
      <c r="C83" s="137"/>
    </row>
    <row r="84" ht="15">
      <c r="C84" s="137"/>
    </row>
    <row r="85" ht="15">
      <c r="C85" s="137"/>
    </row>
    <row r="86" ht="15">
      <c r="C86" s="137"/>
    </row>
    <row r="87" ht="15">
      <c r="C87" s="137"/>
    </row>
    <row r="88" ht="15">
      <c r="C88" s="137"/>
    </row>
    <row r="89" ht="15">
      <c r="C89" s="137"/>
    </row>
    <row r="90" ht="15">
      <c r="C90" s="137"/>
    </row>
    <row r="91" ht="15">
      <c r="C91" s="137"/>
    </row>
  </sheetData>
  <sheetProtection/>
  <mergeCells count="3">
    <mergeCell ref="A67:D67"/>
    <mergeCell ref="A23:G23"/>
    <mergeCell ref="A45:H45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">
      <selection activeCell="M198" sqref="M198"/>
    </sheetView>
  </sheetViews>
  <sheetFormatPr defaultColWidth="9.140625" defaultRowHeight="12.75"/>
  <cols>
    <col min="1" max="1" width="27.421875" style="2" customWidth="1"/>
    <col min="2" max="2" width="14.57421875" style="2" customWidth="1"/>
    <col min="3" max="3" width="13.421875" style="2" customWidth="1"/>
    <col min="4" max="4" width="12.28125" style="2" customWidth="1"/>
    <col min="5" max="5" width="13.00390625" style="2" customWidth="1"/>
    <col min="6" max="6" width="12.00390625" style="2" customWidth="1"/>
    <col min="7" max="16384" width="9.140625" style="2" customWidth="1"/>
  </cols>
  <sheetData>
    <row r="1" spans="1:5" ht="18.75" customHeight="1">
      <c r="A1" s="321" t="s">
        <v>111</v>
      </c>
      <c r="B1" s="321"/>
      <c r="C1" s="321"/>
      <c r="D1" s="321"/>
      <c r="E1" s="321"/>
    </row>
    <row r="2" spans="1:5" ht="18.75" customHeight="1">
      <c r="A2" s="321" t="s">
        <v>128</v>
      </c>
      <c r="B2" s="321"/>
      <c r="C2" s="321"/>
      <c r="D2" s="321"/>
      <c r="E2" s="321"/>
    </row>
    <row r="3" spans="1:5" ht="18.75" customHeight="1">
      <c r="A3" s="323"/>
      <c r="B3" s="323"/>
      <c r="C3" s="323"/>
      <c r="D3" s="323"/>
      <c r="E3" s="323"/>
    </row>
    <row r="4" spans="1:5" ht="36.75" customHeight="1">
      <c r="A4" s="316" t="s">
        <v>66</v>
      </c>
      <c r="B4" s="318" t="s">
        <v>67</v>
      </c>
      <c r="C4" s="318" t="s">
        <v>59</v>
      </c>
      <c r="D4" s="318" t="s">
        <v>68</v>
      </c>
      <c r="E4" s="318" t="s">
        <v>98</v>
      </c>
    </row>
    <row r="5" spans="1:5" ht="18" customHeight="1">
      <c r="A5" s="317"/>
      <c r="B5" s="319"/>
      <c r="C5" s="319"/>
      <c r="D5" s="319"/>
      <c r="E5" s="319"/>
    </row>
    <row r="6" spans="1:5" ht="18" customHeight="1">
      <c r="A6" s="3" t="s">
        <v>130</v>
      </c>
      <c r="B6" s="4">
        <f>5000+381990-400</f>
        <v>386590</v>
      </c>
      <c r="C6" s="4">
        <v>63864</v>
      </c>
      <c r="D6" s="4"/>
      <c r="E6" s="4">
        <f aca="true" t="shared" si="0" ref="E6:E16">SUM(B6:D6)</f>
        <v>450454</v>
      </c>
    </row>
    <row r="7" spans="1:5" ht="24" customHeight="1">
      <c r="A7" s="5" t="s">
        <v>129</v>
      </c>
      <c r="B7" s="6">
        <v>1058</v>
      </c>
      <c r="C7" s="7">
        <v>87308</v>
      </c>
      <c r="D7" s="6"/>
      <c r="E7" s="8">
        <f t="shared" si="0"/>
        <v>88366</v>
      </c>
    </row>
    <row r="8" spans="1:5" s="9" customFormat="1" ht="15.75">
      <c r="A8" s="3" t="s">
        <v>131</v>
      </c>
      <c r="B8" s="4">
        <f>SUM(B6:B7)</f>
        <v>387648</v>
      </c>
      <c r="C8" s="4">
        <f>SUM(C6:C7)</f>
        <v>151172</v>
      </c>
      <c r="D8" s="4">
        <f>SUM(D6:D7)</f>
        <v>0</v>
      </c>
      <c r="E8" s="4">
        <f t="shared" si="0"/>
        <v>538820</v>
      </c>
    </row>
    <row r="9" spans="1:5" ht="15.75">
      <c r="A9" s="10" t="s">
        <v>132</v>
      </c>
      <c r="B9" s="11">
        <f>SUM(B10:B16)</f>
        <v>387648</v>
      </c>
      <c r="C9" s="11">
        <f>SUM(C10:C16)</f>
        <v>109642</v>
      </c>
      <c r="D9" s="11">
        <f>SUM(D10:D16)</f>
        <v>0</v>
      </c>
      <c r="E9" s="11">
        <f t="shared" si="0"/>
        <v>497290</v>
      </c>
    </row>
    <row r="10" spans="1:5" ht="15.75">
      <c r="A10" s="12" t="s">
        <v>69</v>
      </c>
      <c r="B10" s="13">
        <v>3600</v>
      </c>
      <c r="C10" s="13"/>
      <c r="D10" s="14"/>
      <c r="E10" s="15">
        <f t="shared" si="0"/>
        <v>3600</v>
      </c>
    </row>
    <row r="11" spans="1:5" ht="15.75">
      <c r="A11" s="12" t="s">
        <v>70</v>
      </c>
      <c r="B11" s="13">
        <v>868</v>
      </c>
      <c r="C11" s="13"/>
      <c r="D11" s="14"/>
      <c r="E11" s="15">
        <f t="shared" si="0"/>
        <v>868</v>
      </c>
    </row>
    <row r="12" spans="1:5" ht="15.75">
      <c r="A12" s="12">
        <v>2200</v>
      </c>
      <c r="B12" s="305">
        <f>342606-400+40974</f>
        <v>383180</v>
      </c>
      <c r="C12" s="13">
        <f>65355+847+15000-3000</f>
        <v>78202</v>
      </c>
      <c r="D12" s="14"/>
      <c r="E12" s="15">
        <f t="shared" si="0"/>
        <v>461382</v>
      </c>
    </row>
    <row r="13" spans="1:5" ht="15.75">
      <c r="A13" s="12">
        <v>2300</v>
      </c>
      <c r="B13" s="306"/>
      <c r="C13" s="13">
        <v>153</v>
      </c>
      <c r="D13" s="16"/>
      <c r="E13" s="15">
        <f t="shared" si="0"/>
        <v>153</v>
      </c>
    </row>
    <row r="14" spans="1:5" ht="15.75">
      <c r="A14" s="12">
        <v>2500</v>
      </c>
      <c r="B14" s="306"/>
      <c r="C14" s="13"/>
      <c r="D14" s="16"/>
      <c r="E14" s="15">
        <f t="shared" si="0"/>
        <v>0</v>
      </c>
    </row>
    <row r="15" spans="1:5" ht="15.75">
      <c r="A15" s="12">
        <v>3200</v>
      </c>
      <c r="B15" s="306"/>
      <c r="C15" s="13">
        <v>1000</v>
      </c>
      <c r="D15" s="16"/>
      <c r="E15" s="15">
        <f t="shared" si="0"/>
        <v>1000</v>
      </c>
    </row>
    <row r="16" spans="1:5" ht="15.75">
      <c r="A16" s="12">
        <v>5200</v>
      </c>
      <c r="B16" s="305"/>
      <c r="C16" s="13">
        <v>30287</v>
      </c>
      <c r="D16" s="16"/>
      <c r="E16" s="15">
        <f t="shared" si="0"/>
        <v>30287</v>
      </c>
    </row>
    <row r="17" spans="1:5" ht="15.75">
      <c r="A17" s="17" t="s">
        <v>133</v>
      </c>
      <c r="B17" s="18">
        <f>B8-B9</f>
        <v>0</v>
      </c>
      <c r="C17" s="18">
        <f>C8-C9</f>
        <v>41530</v>
      </c>
      <c r="D17" s="18">
        <f>D8-D9</f>
        <v>0</v>
      </c>
      <c r="E17" s="18">
        <f>E8-E9</f>
        <v>41530</v>
      </c>
    </row>
    <row r="18" spans="1:5" ht="15.75">
      <c r="A18" s="19" t="s">
        <v>109</v>
      </c>
      <c r="E18" s="19" t="s">
        <v>71</v>
      </c>
    </row>
    <row r="19" spans="1:5" ht="15.75">
      <c r="A19" s="19"/>
      <c r="E19" s="19"/>
    </row>
    <row r="20" spans="1:5" s="29" customFormat="1" ht="18.75">
      <c r="A20" s="324" t="s">
        <v>108</v>
      </c>
      <c r="B20" s="324"/>
      <c r="C20" s="324"/>
      <c r="D20" s="324"/>
      <c r="E20" s="324"/>
    </row>
    <row r="21" spans="1:5" s="29" customFormat="1" ht="18.75">
      <c r="A21" s="321" t="s">
        <v>128</v>
      </c>
      <c r="B21" s="321"/>
      <c r="C21" s="321"/>
      <c r="D21" s="321"/>
      <c r="E21" s="321"/>
    </row>
    <row r="22" spans="1:5" s="29" customFormat="1" ht="18.75">
      <c r="A22" s="28"/>
      <c r="B22" s="28"/>
      <c r="C22" s="28"/>
      <c r="D22" s="28"/>
      <c r="E22" s="28"/>
    </row>
    <row r="23" spans="1:5" s="29" customFormat="1" ht="12.75">
      <c r="A23" s="325" t="s">
        <v>66</v>
      </c>
      <c r="B23" s="325" t="s">
        <v>67</v>
      </c>
      <c r="C23" s="325" t="s">
        <v>59</v>
      </c>
      <c r="D23" s="325" t="s">
        <v>68</v>
      </c>
      <c r="E23" s="325" t="s">
        <v>99</v>
      </c>
    </row>
    <row r="24" spans="1:5" s="29" customFormat="1" ht="37.5" customHeight="1">
      <c r="A24" s="326"/>
      <c r="B24" s="326"/>
      <c r="C24" s="326"/>
      <c r="D24" s="326"/>
      <c r="E24" s="326"/>
    </row>
    <row r="25" spans="1:5" s="29" customFormat="1" ht="15.75">
      <c r="A25" s="3" t="s">
        <v>130</v>
      </c>
      <c r="B25" s="30">
        <f>567497-381990</f>
        <v>185507</v>
      </c>
      <c r="C25" s="30"/>
      <c r="D25" s="30"/>
      <c r="E25" s="30">
        <f aca="true" t="shared" si="1" ref="E25:E35">SUM(B25:D25)</f>
        <v>185507</v>
      </c>
    </row>
    <row r="26" spans="1:5" s="29" customFormat="1" ht="15.75">
      <c r="A26" s="5" t="s">
        <v>129</v>
      </c>
      <c r="B26" s="20">
        <v>7487</v>
      </c>
      <c r="C26" s="21"/>
      <c r="D26" s="20"/>
      <c r="E26" s="31">
        <f t="shared" si="1"/>
        <v>7487</v>
      </c>
    </row>
    <row r="27" spans="1:5" s="29" customFormat="1" ht="15.75">
      <c r="A27" s="3" t="s">
        <v>131</v>
      </c>
      <c r="B27" s="30">
        <f>SUM(B25:B26)</f>
        <v>192994</v>
      </c>
      <c r="C27" s="30">
        <f>SUM(C25:C26)</f>
        <v>0</v>
      </c>
      <c r="D27" s="30">
        <f>SUM(D25:D26)</f>
        <v>0</v>
      </c>
      <c r="E27" s="30">
        <f t="shared" si="1"/>
        <v>192994</v>
      </c>
    </row>
    <row r="28" spans="1:5" s="29" customFormat="1" ht="15.75">
      <c r="A28" s="10" t="s">
        <v>132</v>
      </c>
      <c r="B28" s="32">
        <f>SUM(B29:B35)</f>
        <v>192994</v>
      </c>
      <c r="C28" s="32">
        <f>SUM(C29:C35)</f>
        <v>0</v>
      </c>
      <c r="D28" s="32">
        <f>SUM(D29:D35)</f>
        <v>0</v>
      </c>
      <c r="E28" s="32">
        <f t="shared" si="1"/>
        <v>192994</v>
      </c>
    </row>
    <row r="29" spans="1:5" s="29" customFormat="1" ht="15">
      <c r="A29" s="33" t="s">
        <v>69</v>
      </c>
      <c r="B29" s="24"/>
      <c r="C29" s="24"/>
      <c r="D29" s="24"/>
      <c r="E29" s="34">
        <f t="shared" si="1"/>
        <v>0</v>
      </c>
    </row>
    <row r="30" spans="1:5" s="29" customFormat="1" ht="15">
      <c r="A30" s="33" t="s">
        <v>70</v>
      </c>
      <c r="B30" s="24"/>
      <c r="C30" s="24"/>
      <c r="D30" s="24"/>
      <c r="E30" s="34">
        <f t="shared" si="1"/>
        <v>0</v>
      </c>
    </row>
    <row r="31" spans="1:5" s="29" customFormat="1" ht="15">
      <c r="A31" s="33">
        <v>2200</v>
      </c>
      <c r="B31" s="24">
        <v>186339</v>
      </c>
      <c r="C31" s="24"/>
      <c r="D31" s="24"/>
      <c r="E31" s="34">
        <f t="shared" si="1"/>
        <v>186339</v>
      </c>
    </row>
    <row r="32" spans="1:5" s="29" customFormat="1" ht="15">
      <c r="A32" s="33">
        <v>2300</v>
      </c>
      <c r="B32" s="24"/>
      <c r="C32" s="24"/>
      <c r="D32" s="24"/>
      <c r="E32" s="34">
        <f t="shared" si="1"/>
        <v>0</v>
      </c>
    </row>
    <row r="33" spans="1:5" s="29" customFormat="1" ht="15">
      <c r="A33" s="298">
        <v>2500</v>
      </c>
      <c r="B33" s="24"/>
      <c r="C33" s="24"/>
      <c r="D33" s="24"/>
      <c r="E33" s="34"/>
    </row>
    <row r="34" spans="1:5" s="29" customFormat="1" ht="15">
      <c r="A34" s="298">
        <v>3200</v>
      </c>
      <c r="B34" s="24"/>
      <c r="C34" s="24"/>
      <c r="D34" s="24"/>
      <c r="E34" s="34"/>
    </row>
    <row r="35" spans="1:5" s="29" customFormat="1" ht="15">
      <c r="A35" s="33">
        <v>5200</v>
      </c>
      <c r="B35" s="24">
        <v>6655</v>
      </c>
      <c r="C35" s="35"/>
      <c r="D35" s="24"/>
      <c r="E35" s="34">
        <f t="shared" si="1"/>
        <v>6655</v>
      </c>
    </row>
    <row r="36" spans="1:5" s="29" customFormat="1" ht="15.75">
      <c r="A36" s="17" t="s">
        <v>133</v>
      </c>
      <c r="B36" s="32">
        <f>B27-B28</f>
        <v>0</v>
      </c>
      <c r="C36" s="36">
        <f>C27-C28</f>
        <v>0</v>
      </c>
      <c r="D36" s="36">
        <f>D27-D28</f>
        <v>0</v>
      </c>
      <c r="E36" s="30">
        <f>E27-E28</f>
        <v>0</v>
      </c>
    </row>
    <row r="37" spans="1:5" s="29" customFormat="1" ht="15.75">
      <c r="A37" s="327" t="s">
        <v>193</v>
      </c>
      <c r="B37" s="327"/>
      <c r="C37" s="327"/>
      <c r="D37" s="327"/>
      <c r="E37" s="327"/>
    </row>
    <row r="38" spans="1:5" ht="15.75">
      <c r="A38" s="19"/>
      <c r="E38" s="19"/>
    </row>
    <row r="39" spans="1:5" ht="15" customHeight="1">
      <c r="A39" s="19"/>
      <c r="E39" s="19"/>
    </row>
    <row r="40" spans="1:5" ht="15.75">
      <c r="A40" s="19"/>
      <c r="E40" s="19"/>
    </row>
    <row r="41" spans="1:5" ht="18.75">
      <c r="A41" s="320" t="s">
        <v>72</v>
      </c>
      <c r="B41" s="320"/>
      <c r="C41" s="320"/>
      <c r="D41" s="320"/>
      <c r="E41" s="320"/>
    </row>
    <row r="42" spans="1:5" ht="18.75">
      <c r="A42" s="321" t="s">
        <v>128</v>
      </c>
      <c r="B42" s="321"/>
      <c r="C42" s="321"/>
      <c r="D42" s="321"/>
      <c r="E42" s="321"/>
    </row>
    <row r="43" spans="1:5" ht="18.75">
      <c r="A43" s="1"/>
      <c r="B43" s="1"/>
      <c r="C43" s="1"/>
      <c r="D43" s="1"/>
      <c r="E43" s="1"/>
    </row>
    <row r="44" spans="1:5" ht="12.75" customHeight="1">
      <c r="A44" s="316" t="s">
        <v>66</v>
      </c>
      <c r="B44" s="318" t="s">
        <v>67</v>
      </c>
      <c r="C44" s="318" t="s">
        <v>59</v>
      </c>
      <c r="D44" s="318" t="s">
        <v>68</v>
      </c>
      <c r="E44" s="318" t="s">
        <v>99</v>
      </c>
    </row>
    <row r="45" spans="1:5" ht="33" customHeight="1">
      <c r="A45" s="317"/>
      <c r="B45" s="319"/>
      <c r="C45" s="319"/>
      <c r="D45" s="319"/>
      <c r="E45" s="319"/>
    </row>
    <row r="46" spans="1:5" ht="15.75">
      <c r="A46" s="3" t="s">
        <v>130</v>
      </c>
      <c r="B46" s="4">
        <v>58390</v>
      </c>
      <c r="C46" s="4">
        <v>2898</v>
      </c>
      <c r="D46" s="4"/>
      <c r="E46" s="4">
        <f aca="true" t="shared" si="2" ref="E46:E56">SUM(B46:D46)</f>
        <v>61288</v>
      </c>
    </row>
    <row r="47" spans="1:5" ht="15.75">
      <c r="A47" s="5" t="s">
        <v>129</v>
      </c>
      <c r="B47" s="20">
        <v>13211</v>
      </c>
      <c r="C47" s="21">
        <v>7509</v>
      </c>
      <c r="D47" s="20"/>
      <c r="E47" s="8">
        <f t="shared" si="2"/>
        <v>20720</v>
      </c>
    </row>
    <row r="48" spans="1:5" ht="15.75">
      <c r="A48" s="3" t="s">
        <v>131</v>
      </c>
      <c r="B48" s="4">
        <f>SUM(B46:B47)</f>
        <v>71601</v>
      </c>
      <c r="C48" s="4">
        <f>SUM(C46:C47)</f>
        <v>10407</v>
      </c>
      <c r="D48" s="4">
        <f>SUM(D46:D47)</f>
        <v>0</v>
      </c>
      <c r="E48" s="4">
        <f t="shared" si="2"/>
        <v>82008</v>
      </c>
    </row>
    <row r="49" spans="1:5" ht="15.75">
      <c r="A49" s="10" t="s">
        <v>132</v>
      </c>
      <c r="B49" s="11">
        <f>SUM(B50:B56)</f>
        <v>70691</v>
      </c>
      <c r="C49" s="11">
        <f>SUM(C50:C56)</f>
        <v>6755</v>
      </c>
      <c r="D49" s="11">
        <f>SUM(D50:D56)</f>
        <v>0</v>
      </c>
      <c r="E49" s="11">
        <f t="shared" si="2"/>
        <v>77446</v>
      </c>
    </row>
    <row r="50" spans="1:5" ht="15">
      <c r="A50" s="22" t="s">
        <v>69</v>
      </c>
      <c r="B50" s="23">
        <v>11358</v>
      </c>
      <c r="C50" s="23"/>
      <c r="D50" s="24"/>
      <c r="E50" s="25">
        <f t="shared" si="2"/>
        <v>11358</v>
      </c>
    </row>
    <row r="51" spans="1:5" ht="15">
      <c r="A51" s="22" t="s">
        <v>70</v>
      </c>
      <c r="B51" s="23">
        <v>3333</v>
      </c>
      <c r="C51" s="23"/>
      <c r="D51" s="24"/>
      <c r="E51" s="25">
        <f t="shared" si="2"/>
        <v>3333</v>
      </c>
    </row>
    <row r="52" spans="1:5" ht="15">
      <c r="A52" s="22">
        <v>2200</v>
      </c>
      <c r="B52" s="23">
        <v>31000</v>
      </c>
      <c r="C52" s="23">
        <v>6755</v>
      </c>
      <c r="D52" s="24"/>
      <c r="E52" s="25">
        <f t="shared" si="2"/>
        <v>37755</v>
      </c>
    </row>
    <row r="53" spans="1:5" ht="15">
      <c r="A53" s="22">
        <v>2300</v>
      </c>
      <c r="B53" s="23">
        <v>25000</v>
      </c>
      <c r="C53" s="23"/>
      <c r="D53" s="24"/>
      <c r="E53" s="25">
        <f t="shared" si="2"/>
        <v>25000</v>
      </c>
    </row>
    <row r="54" spans="1:5" ht="15">
      <c r="A54" s="298">
        <v>2500</v>
      </c>
      <c r="B54" s="23"/>
      <c r="C54" s="23"/>
      <c r="D54" s="24"/>
      <c r="E54" s="25"/>
    </row>
    <row r="55" spans="1:5" ht="15">
      <c r="A55" s="298">
        <v>3200</v>
      </c>
      <c r="B55" s="23"/>
      <c r="C55" s="23"/>
      <c r="D55" s="24"/>
      <c r="E55" s="25"/>
    </row>
    <row r="56" spans="1:5" ht="15">
      <c r="A56" s="22">
        <v>5200</v>
      </c>
      <c r="B56" s="26"/>
      <c r="C56" s="26"/>
      <c r="D56" s="24"/>
      <c r="E56" s="25">
        <f t="shared" si="2"/>
        <v>0</v>
      </c>
    </row>
    <row r="57" spans="1:5" ht="15.75">
      <c r="A57" s="17" t="s">
        <v>133</v>
      </c>
      <c r="B57" s="11">
        <f>B48-B49</f>
        <v>910</v>
      </c>
      <c r="C57" s="18">
        <f>C48-C49</f>
        <v>3652</v>
      </c>
      <c r="D57" s="18">
        <f>D48-D49</f>
        <v>0</v>
      </c>
      <c r="E57" s="4">
        <f>E48-E49</f>
        <v>4562</v>
      </c>
    </row>
    <row r="58" spans="1:5" ht="15.75">
      <c r="A58" s="322" t="s">
        <v>134</v>
      </c>
      <c r="B58" s="322"/>
      <c r="C58" s="322"/>
      <c r="D58" s="322"/>
      <c r="E58" s="322"/>
    </row>
    <row r="59" spans="1:5" ht="15.75">
      <c r="A59" s="27"/>
      <c r="B59" s="27"/>
      <c r="C59" s="27"/>
      <c r="D59" s="27"/>
      <c r="E59" s="27"/>
    </row>
    <row r="60" spans="1:5" ht="18.75">
      <c r="A60" s="320" t="s">
        <v>73</v>
      </c>
      <c r="B60" s="320"/>
      <c r="C60" s="320"/>
      <c r="D60" s="320"/>
      <c r="E60" s="320"/>
    </row>
    <row r="61" spans="1:5" ht="18.75">
      <c r="A61" s="321" t="s">
        <v>128</v>
      </c>
      <c r="B61" s="321"/>
      <c r="C61" s="321"/>
      <c r="D61" s="321"/>
      <c r="E61" s="321"/>
    </row>
    <row r="62" spans="1:5" ht="12.75" customHeight="1">
      <c r="A62" s="316" t="s">
        <v>66</v>
      </c>
      <c r="B62" s="316" t="s">
        <v>67</v>
      </c>
      <c r="C62" s="318" t="s">
        <v>59</v>
      </c>
      <c r="D62" s="318" t="s">
        <v>68</v>
      </c>
      <c r="E62" s="318" t="s">
        <v>99</v>
      </c>
    </row>
    <row r="63" spans="1:5" ht="39.75" customHeight="1">
      <c r="A63" s="317"/>
      <c r="B63" s="317"/>
      <c r="C63" s="319"/>
      <c r="D63" s="319"/>
      <c r="E63" s="319"/>
    </row>
    <row r="64" spans="1:5" ht="17.25" customHeight="1">
      <c r="A64" s="3" t="s">
        <v>130</v>
      </c>
      <c r="B64" s="312">
        <v>60592</v>
      </c>
      <c r="C64" s="312">
        <v>12762</v>
      </c>
      <c r="D64" s="4"/>
      <c r="E64" s="4">
        <f aca="true" t="shared" si="3" ref="E64:E74">SUM(B64:D64)</f>
        <v>73354</v>
      </c>
    </row>
    <row r="65" spans="1:5" ht="15.75">
      <c r="A65" s="5" t="s">
        <v>129</v>
      </c>
      <c r="B65" s="20">
        <v>3772</v>
      </c>
      <c r="C65" s="21">
        <v>44223</v>
      </c>
      <c r="D65" s="20"/>
      <c r="E65" s="8">
        <f t="shared" si="3"/>
        <v>47995</v>
      </c>
    </row>
    <row r="66" spans="1:5" ht="15.75">
      <c r="A66" s="3" t="s">
        <v>131</v>
      </c>
      <c r="B66" s="4">
        <f>SUM(B64:B65)</f>
        <v>64364</v>
      </c>
      <c r="C66" s="4">
        <f>SUM(C64:C65)</f>
        <v>56985</v>
      </c>
      <c r="D66" s="4">
        <f>SUM(D64:D65)</f>
        <v>0</v>
      </c>
      <c r="E66" s="4">
        <f t="shared" si="3"/>
        <v>121349</v>
      </c>
    </row>
    <row r="67" spans="1:5" ht="15.75">
      <c r="A67" s="10" t="s">
        <v>132</v>
      </c>
      <c r="B67" s="11">
        <f>SUM(B68:B74)</f>
        <v>64364</v>
      </c>
      <c r="C67" s="11">
        <f>SUM(C68:C74)</f>
        <v>56985</v>
      </c>
      <c r="D67" s="11">
        <f>SUM(D68:D74)</f>
        <v>0</v>
      </c>
      <c r="E67" s="11">
        <f t="shared" si="3"/>
        <v>121349</v>
      </c>
    </row>
    <row r="68" spans="1:5" ht="15">
      <c r="A68" s="22" t="s">
        <v>69</v>
      </c>
      <c r="B68" s="23">
        <v>6189</v>
      </c>
      <c r="C68" s="23"/>
      <c r="D68" s="24"/>
      <c r="E68" s="25">
        <f t="shared" si="3"/>
        <v>6189</v>
      </c>
    </row>
    <row r="69" spans="1:5" ht="15">
      <c r="A69" s="22" t="s">
        <v>70</v>
      </c>
      <c r="B69" s="23">
        <v>1743</v>
      </c>
      <c r="C69" s="23"/>
      <c r="D69" s="24"/>
      <c r="E69" s="25">
        <f t="shared" si="3"/>
        <v>1743</v>
      </c>
    </row>
    <row r="70" spans="1:5" ht="15">
      <c r="A70" s="22">
        <v>2200</v>
      </c>
      <c r="B70" s="23">
        <v>12385</v>
      </c>
      <c r="C70" s="23">
        <v>5800</v>
      </c>
      <c r="D70" s="24"/>
      <c r="E70" s="25">
        <f t="shared" si="3"/>
        <v>18185</v>
      </c>
    </row>
    <row r="71" spans="1:5" ht="15">
      <c r="A71" s="22">
        <v>2300</v>
      </c>
      <c r="B71" s="23">
        <v>13605</v>
      </c>
      <c r="C71" s="23">
        <v>500</v>
      </c>
      <c r="D71" s="24"/>
      <c r="E71" s="25">
        <f t="shared" si="3"/>
        <v>14105</v>
      </c>
    </row>
    <row r="72" spans="1:5" ht="15">
      <c r="A72" s="298">
        <v>2500</v>
      </c>
      <c r="B72" s="23">
        <v>750</v>
      </c>
      <c r="C72" s="23"/>
      <c r="D72" s="24"/>
      <c r="E72" s="25">
        <f t="shared" si="3"/>
        <v>750</v>
      </c>
    </row>
    <row r="73" spans="1:5" ht="15">
      <c r="A73" s="298">
        <v>3200</v>
      </c>
      <c r="B73" s="23"/>
      <c r="C73" s="23"/>
      <c r="D73" s="24"/>
      <c r="E73" s="25"/>
    </row>
    <row r="74" spans="1:5" ht="15">
      <c r="A74" s="22">
        <v>5200</v>
      </c>
      <c r="B74" s="23">
        <v>29692</v>
      </c>
      <c r="C74" s="23">
        <v>50685</v>
      </c>
      <c r="D74" s="24"/>
      <c r="E74" s="25">
        <f t="shared" si="3"/>
        <v>80377</v>
      </c>
    </row>
    <row r="75" spans="1:5" ht="15.75">
      <c r="A75" s="17" t="s">
        <v>133</v>
      </c>
      <c r="B75" s="11">
        <f>B66-B67</f>
        <v>0</v>
      </c>
      <c r="C75" s="18">
        <f>C66-C67</f>
        <v>0</v>
      </c>
      <c r="D75" s="18">
        <f>D66-D67</f>
        <v>0</v>
      </c>
      <c r="E75" s="4">
        <f>E66-E67</f>
        <v>0</v>
      </c>
    </row>
    <row r="76" spans="1:5" ht="15.75">
      <c r="A76" s="322" t="s">
        <v>91</v>
      </c>
      <c r="B76" s="322"/>
      <c r="C76" s="322"/>
      <c r="D76" s="322"/>
      <c r="E76" s="322"/>
    </row>
    <row r="77" spans="1:5" ht="18.75">
      <c r="A77" s="320" t="s">
        <v>74</v>
      </c>
      <c r="B77" s="320"/>
      <c r="C77" s="320"/>
      <c r="D77" s="320"/>
      <c r="E77" s="320"/>
    </row>
    <row r="78" spans="1:5" ht="18.75">
      <c r="A78" s="321" t="s">
        <v>128</v>
      </c>
      <c r="B78" s="321"/>
      <c r="C78" s="321"/>
      <c r="D78" s="321"/>
      <c r="E78" s="321"/>
    </row>
    <row r="79" spans="1:5" ht="9" customHeight="1">
      <c r="A79" s="1"/>
      <c r="B79" s="1"/>
      <c r="C79" s="1"/>
      <c r="D79" s="1"/>
      <c r="E79" s="1"/>
    </row>
    <row r="80" spans="1:5" ht="12.75" customHeight="1">
      <c r="A80" s="318" t="s">
        <v>66</v>
      </c>
      <c r="B80" s="318" t="s">
        <v>67</v>
      </c>
      <c r="C80" s="318" t="s">
        <v>59</v>
      </c>
      <c r="D80" s="318" t="s">
        <v>68</v>
      </c>
      <c r="E80" s="318" t="s">
        <v>99</v>
      </c>
    </row>
    <row r="81" spans="1:5" ht="33.75" customHeight="1">
      <c r="A81" s="319"/>
      <c r="B81" s="319"/>
      <c r="C81" s="319"/>
      <c r="D81" s="319"/>
      <c r="E81" s="319"/>
    </row>
    <row r="82" spans="1:5" ht="15.75">
      <c r="A82" s="3" t="s">
        <v>130</v>
      </c>
      <c r="B82" s="4">
        <v>30025</v>
      </c>
      <c r="C82" s="4">
        <v>1053</v>
      </c>
      <c r="D82" s="4"/>
      <c r="E82" s="4">
        <f aca="true" t="shared" si="4" ref="E82:E92">SUM(B82:D82)</f>
        <v>31078</v>
      </c>
    </row>
    <row r="83" spans="1:5" ht="15.75">
      <c r="A83" s="5" t="s">
        <v>129</v>
      </c>
      <c r="B83" s="20">
        <v>11497</v>
      </c>
      <c r="C83" s="21">
        <v>5447</v>
      </c>
      <c r="D83" s="20"/>
      <c r="E83" s="8">
        <f t="shared" si="4"/>
        <v>16944</v>
      </c>
    </row>
    <row r="84" spans="1:5" ht="15.75">
      <c r="A84" s="3" t="s">
        <v>131</v>
      </c>
      <c r="B84" s="4">
        <f>SUM(B82:B83)</f>
        <v>41522</v>
      </c>
      <c r="C84" s="4">
        <f>SUM(C82:C83)</f>
        <v>6500</v>
      </c>
      <c r="D84" s="4">
        <f>SUM(D82:D83)</f>
        <v>0</v>
      </c>
      <c r="E84" s="4">
        <f t="shared" si="4"/>
        <v>48022</v>
      </c>
    </row>
    <row r="85" spans="1:5" ht="15.75">
      <c r="A85" s="10" t="s">
        <v>132</v>
      </c>
      <c r="B85" s="11">
        <f>SUM(B86:B92)</f>
        <v>33686</v>
      </c>
      <c r="C85" s="11">
        <f>SUM(C86:C92)</f>
        <v>4175</v>
      </c>
      <c r="D85" s="11">
        <f>SUM(D86:D92)</f>
        <v>0</v>
      </c>
      <c r="E85" s="11">
        <f t="shared" si="4"/>
        <v>37861</v>
      </c>
    </row>
    <row r="86" spans="1:5" ht="15">
      <c r="A86" s="22" t="s">
        <v>69</v>
      </c>
      <c r="B86" s="23">
        <v>7000</v>
      </c>
      <c r="C86" s="23"/>
      <c r="D86" s="24"/>
      <c r="E86" s="25">
        <f t="shared" si="4"/>
        <v>7000</v>
      </c>
    </row>
    <row r="87" spans="1:5" ht="15">
      <c r="A87" s="22" t="s">
        <v>70</v>
      </c>
      <c r="B87" s="23">
        <v>1686</v>
      </c>
      <c r="C87" s="23"/>
      <c r="D87" s="24"/>
      <c r="E87" s="25">
        <f t="shared" si="4"/>
        <v>1686</v>
      </c>
    </row>
    <row r="88" spans="1:5" ht="15">
      <c r="A88" s="22">
        <v>2200</v>
      </c>
      <c r="B88" s="23">
        <v>22000</v>
      </c>
      <c r="C88" s="23">
        <v>1675</v>
      </c>
      <c r="D88" s="24"/>
      <c r="E88" s="25">
        <f t="shared" si="4"/>
        <v>23675</v>
      </c>
    </row>
    <row r="89" spans="1:5" ht="15">
      <c r="A89" s="22">
        <v>2300</v>
      </c>
      <c r="B89" s="23">
        <v>3000</v>
      </c>
      <c r="C89" s="23"/>
      <c r="D89" s="24"/>
      <c r="E89" s="25">
        <f t="shared" si="4"/>
        <v>3000</v>
      </c>
    </row>
    <row r="90" spans="1:5" ht="15">
      <c r="A90" s="298">
        <v>2500</v>
      </c>
      <c r="B90" s="23"/>
      <c r="C90" s="23"/>
      <c r="D90" s="24"/>
      <c r="E90" s="25"/>
    </row>
    <row r="91" spans="1:5" ht="15">
      <c r="A91" s="298">
        <v>3200</v>
      </c>
      <c r="B91" s="23"/>
      <c r="C91" s="23"/>
      <c r="D91" s="24"/>
      <c r="E91" s="25"/>
    </row>
    <row r="92" spans="1:5" ht="15">
      <c r="A92" s="22">
        <v>5200</v>
      </c>
      <c r="B92" s="26"/>
      <c r="C92" s="23">
        <v>2500</v>
      </c>
      <c r="D92" s="24"/>
      <c r="E92" s="25">
        <f t="shared" si="4"/>
        <v>2500</v>
      </c>
    </row>
    <row r="93" spans="1:5" ht="15.75">
      <c r="A93" s="17" t="s">
        <v>133</v>
      </c>
      <c r="B93" s="11">
        <f>B84-B85</f>
        <v>7836</v>
      </c>
      <c r="C93" s="18">
        <f>C84-C85</f>
        <v>2325</v>
      </c>
      <c r="D93" s="18">
        <f>D84-D85</f>
        <v>0</v>
      </c>
      <c r="E93" s="4">
        <f>E84-E85</f>
        <v>10161</v>
      </c>
    </row>
    <row r="94" spans="1:5" ht="15.75">
      <c r="A94" s="322" t="s">
        <v>92</v>
      </c>
      <c r="B94" s="322"/>
      <c r="C94" s="322"/>
      <c r="D94" s="322"/>
      <c r="E94" s="322"/>
    </row>
    <row r="95" spans="1:5" ht="9.75" customHeight="1">
      <c r="A95" s="27"/>
      <c r="B95" s="27"/>
      <c r="C95" s="27"/>
      <c r="D95" s="27"/>
      <c r="E95" s="27"/>
    </row>
    <row r="96" spans="1:5" ht="18.75">
      <c r="A96" s="320" t="s">
        <v>75</v>
      </c>
      <c r="B96" s="320"/>
      <c r="C96" s="320"/>
      <c r="D96" s="320"/>
      <c r="E96" s="320"/>
    </row>
    <row r="97" spans="1:5" ht="18.75">
      <c r="A97" s="321" t="s">
        <v>128</v>
      </c>
      <c r="B97" s="321"/>
      <c r="C97" s="321"/>
      <c r="D97" s="321"/>
      <c r="E97" s="321"/>
    </row>
    <row r="98" spans="1:5" ht="7.5" customHeight="1">
      <c r="A98" s="1"/>
      <c r="B98" s="1"/>
      <c r="C98" s="1"/>
      <c r="D98" s="1"/>
      <c r="E98" s="1"/>
    </row>
    <row r="99" spans="1:5" ht="12.75" customHeight="1">
      <c r="A99" s="316" t="s">
        <v>66</v>
      </c>
      <c r="B99" s="318" t="s">
        <v>67</v>
      </c>
      <c r="C99" s="318" t="s">
        <v>59</v>
      </c>
      <c r="D99" s="318" t="s">
        <v>68</v>
      </c>
      <c r="E99" s="318" t="s">
        <v>99</v>
      </c>
    </row>
    <row r="100" spans="1:5" ht="36.75" customHeight="1">
      <c r="A100" s="317"/>
      <c r="B100" s="319"/>
      <c r="C100" s="319"/>
      <c r="D100" s="319"/>
      <c r="E100" s="319"/>
    </row>
    <row r="101" spans="1:5" ht="15.75">
      <c r="A101" s="3" t="s">
        <v>130</v>
      </c>
      <c r="B101" s="4">
        <v>52769</v>
      </c>
      <c r="C101" s="4">
        <v>1044</v>
      </c>
      <c r="D101" s="4"/>
      <c r="E101" s="4">
        <f aca="true" t="shared" si="5" ref="E101:E111">SUM(B101:D101)</f>
        <v>53813</v>
      </c>
    </row>
    <row r="102" spans="1:5" ht="15.75">
      <c r="A102" s="5" t="s">
        <v>129</v>
      </c>
      <c r="B102" s="20">
        <v>1722</v>
      </c>
      <c r="C102" s="21">
        <v>1116</v>
      </c>
      <c r="D102" s="20"/>
      <c r="E102" s="8">
        <f t="shared" si="5"/>
        <v>2838</v>
      </c>
    </row>
    <row r="103" spans="1:5" ht="15.75">
      <c r="A103" s="3" t="s">
        <v>131</v>
      </c>
      <c r="B103" s="4">
        <f>SUM(B101:B102)</f>
        <v>54491</v>
      </c>
      <c r="C103" s="4">
        <f>SUM(C101:C102)</f>
        <v>2160</v>
      </c>
      <c r="D103" s="4">
        <f>SUM(D101:D102)</f>
        <v>0</v>
      </c>
      <c r="E103" s="4">
        <f t="shared" si="5"/>
        <v>56651</v>
      </c>
    </row>
    <row r="104" spans="1:5" ht="15.75">
      <c r="A104" s="10" t="s">
        <v>132</v>
      </c>
      <c r="B104" s="11">
        <f>SUM(B105:B111)</f>
        <v>54491</v>
      </c>
      <c r="C104" s="11">
        <f>SUM(C105:C111)</f>
        <v>2160</v>
      </c>
      <c r="D104" s="11">
        <f>SUM(D105:D111)</f>
        <v>0</v>
      </c>
      <c r="E104" s="11">
        <f t="shared" si="5"/>
        <v>56651</v>
      </c>
    </row>
    <row r="105" spans="1:5" ht="15">
      <c r="A105" s="22" t="s">
        <v>69</v>
      </c>
      <c r="B105" s="23">
        <v>14349</v>
      </c>
      <c r="C105" s="23"/>
      <c r="D105" s="24"/>
      <c r="E105" s="25">
        <f t="shared" si="5"/>
        <v>14349</v>
      </c>
    </row>
    <row r="106" spans="1:5" ht="15">
      <c r="A106" s="22" t="s">
        <v>70</v>
      </c>
      <c r="B106" s="23">
        <v>4018</v>
      </c>
      <c r="C106" s="23"/>
      <c r="D106" s="24"/>
      <c r="E106" s="25">
        <f t="shared" si="5"/>
        <v>4018</v>
      </c>
    </row>
    <row r="107" spans="1:5" ht="15">
      <c r="A107" s="22">
        <v>2200</v>
      </c>
      <c r="B107" s="23">
        <v>15083</v>
      </c>
      <c r="C107" s="23">
        <v>1037</v>
      </c>
      <c r="D107" s="24"/>
      <c r="E107" s="25">
        <f t="shared" si="5"/>
        <v>16120</v>
      </c>
    </row>
    <row r="108" spans="1:5" ht="15">
      <c r="A108" s="22">
        <v>2300</v>
      </c>
      <c r="B108" s="23">
        <v>21041</v>
      </c>
      <c r="C108" s="23">
        <v>716</v>
      </c>
      <c r="D108" s="24"/>
      <c r="E108" s="25">
        <f t="shared" si="5"/>
        <v>21757</v>
      </c>
    </row>
    <row r="109" spans="1:5" ht="15">
      <c r="A109" s="298">
        <v>2500</v>
      </c>
      <c r="B109" s="23"/>
      <c r="C109" s="23"/>
      <c r="D109" s="24"/>
      <c r="E109" s="25">
        <f t="shared" si="5"/>
        <v>0</v>
      </c>
    </row>
    <row r="110" spans="1:5" ht="15">
      <c r="A110" s="298">
        <v>3200</v>
      </c>
      <c r="B110" s="23"/>
      <c r="C110" s="23"/>
      <c r="D110" s="24"/>
      <c r="E110" s="25">
        <f t="shared" si="5"/>
        <v>0</v>
      </c>
    </row>
    <row r="111" spans="1:5" ht="15">
      <c r="A111" s="22">
        <v>5200</v>
      </c>
      <c r="B111" s="26"/>
      <c r="C111" s="23">
        <v>407</v>
      </c>
      <c r="D111" s="24"/>
      <c r="E111" s="25">
        <f t="shared" si="5"/>
        <v>407</v>
      </c>
    </row>
    <row r="112" spans="1:5" ht="15.75">
      <c r="A112" s="17" t="s">
        <v>133</v>
      </c>
      <c r="B112" s="11">
        <f>B103-B104</f>
        <v>0</v>
      </c>
      <c r="C112" s="18">
        <f>C103-C104</f>
        <v>0</v>
      </c>
      <c r="D112" s="18">
        <f>D103-D104</f>
        <v>0</v>
      </c>
      <c r="E112" s="4">
        <f>E103-E104</f>
        <v>0</v>
      </c>
    </row>
    <row r="113" spans="1:5" ht="15.75">
      <c r="A113" s="328" t="s">
        <v>93</v>
      </c>
      <c r="B113" s="328"/>
      <c r="C113" s="328"/>
      <c r="D113" s="328"/>
      <c r="E113" s="328"/>
    </row>
    <row r="114" spans="1:5" ht="18.75">
      <c r="A114" s="320" t="s">
        <v>96</v>
      </c>
      <c r="B114" s="320"/>
      <c r="C114" s="320"/>
      <c r="D114" s="320"/>
      <c r="E114" s="320"/>
    </row>
    <row r="115" spans="1:5" ht="18.75">
      <c r="A115" s="321" t="s">
        <v>128</v>
      </c>
      <c r="B115" s="321"/>
      <c r="C115" s="321"/>
      <c r="D115" s="321"/>
      <c r="E115" s="321"/>
    </row>
    <row r="116" spans="1:5" ht="18.75">
      <c r="A116" s="1"/>
      <c r="B116" s="1"/>
      <c r="C116" s="1"/>
      <c r="D116" s="1"/>
      <c r="E116" s="1"/>
    </row>
    <row r="117" spans="1:5" ht="12.75">
      <c r="A117" s="316" t="s">
        <v>66</v>
      </c>
      <c r="B117" s="318" t="s">
        <v>67</v>
      </c>
      <c r="C117" s="318" t="s">
        <v>59</v>
      </c>
      <c r="D117" s="318" t="s">
        <v>68</v>
      </c>
      <c r="E117" s="318" t="s">
        <v>99</v>
      </c>
    </row>
    <row r="118" spans="1:5" ht="19.5" customHeight="1">
      <c r="A118" s="317"/>
      <c r="B118" s="319"/>
      <c r="C118" s="319"/>
      <c r="D118" s="319"/>
      <c r="E118" s="319"/>
    </row>
    <row r="119" spans="1:5" ht="15.75">
      <c r="A119" s="3" t="s">
        <v>130</v>
      </c>
      <c r="B119" s="4">
        <v>42502</v>
      </c>
      <c r="C119" s="4">
        <v>3510</v>
      </c>
      <c r="D119" s="4"/>
      <c r="E119" s="4">
        <f aca="true" t="shared" si="6" ref="E119:E129">SUM(B119:D119)</f>
        <v>46012</v>
      </c>
    </row>
    <row r="120" spans="1:5" ht="15.75">
      <c r="A120" s="5" t="s">
        <v>129</v>
      </c>
      <c r="B120" s="20">
        <v>11176</v>
      </c>
      <c r="C120" s="21">
        <v>2101</v>
      </c>
      <c r="D120" s="20"/>
      <c r="E120" s="8">
        <f t="shared" si="6"/>
        <v>13277</v>
      </c>
    </row>
    <row r="121" spans="1:5" ht="15.75">
      <c r="A121" s="3" t="s">
        <v>131</v>
      </c>
      <c r="B121" s="4">
        <f>SUM(B119:B120)</f>
        <v>53678</v>
      </c>
      <c r="C121" s="4">
        <f>SUM(C119:C120)</f>
        <v>5611</v>
      </c>
      <c r="D121" s="4">
        <f>SUM(D119:D120)</f>
        <v>0</v>
      </c>
      <c r="E121" s="4">
        <f t="shared" si="6"/>
        <v>59289</v>
      </c>
    </row>
    <row r="122" spans="1:5" ht="15.75">
      <c r="A122" s="10" t="s">
        <v>132</v>
      </c>
      <c r="B122" s="11">
        <f>SUM(B123:B129)</f>
        <v>51483</v>
      </c>
      <c r="C122" s="11">
        <f>SUM(C123:C129)</f>
        <v>5500</v>
      </c>
      <c r="D122" s="11">
        <f>SUM(D123:D129)</f>
        <v>0</v>
      </c>
      <c r="E122" s="11">
        <f t="shared" si="6"/>
        <v>56983</v>
      </c>
    </row>
    <row r="123" spans="1:5" ht="15">
      <c r="A123" s="22" t="s">
        <v>69</v>
      </c>
      <c r="B123" s="23">
        <v>13567</v>
      </c>
      <c r="C123" s="23"/>
      <c r="D123" s="24"/>
      <c r="E123" s="25">
        <f t="shared" si="6"/>
        <v>13567</v>
      </c>
    </row>
    <row r="124" spans="1:5" ht="15">
      <c r="A124" s="22" t="s">
        <v>70</v>
      </c>
      <c r="B124" s="23">
        <v>4576</v>
      </c>
      <c r="C124" s="23"/>
      <c r="D124" s="24"/>
      <c r="E124" s="25">
        <f t="shared" si="6"/>
        <v>4576</v>
      </c>
    </row>
    <row r="125" spans="1:5" ht="15">
      <c r="A125" s="22">
        <v>2200</v>
      </c>
      <c r="B125" s="23">
        <v>7000</v>
      </c>
      <c r="C125" s="23">
        <v>4230</v>
      </c>
      <c r="D125" s="24"/>
      <c r="E125" s="25">
        <f t="shared" si="6"/>
        <v>11230</v>
      </c>
    </row>
    <row r="126" spans="1:5" ht="15">
      <c r="A126" s="22">
        <v>2300</v>
      </c>
      <c r="B126" s="23">
        <v>8500</v>
      </c>
      <c r="C126" s="23"/>
      <c r="D126" s="24"/>
      <c r="E126" s="25">
        <f t="shared" si="6"/>
        <v>8500</v>
      </c>
    </row>
    <row r="127" spans="1:5" ht="15">
      <c r="A127" s="298">
        <v>2500</v>
      </c>
      <c r="B127" s="23"/>
      <c r="C127" s="23">
        <v>250</v>
      </c>
      <c r="D127" s="24"/>
      <c r="E127" s="25">
        <f t="shared" si="6"/>
        <v>250</v>
      </c>
    </row>
    <row r="128" spans="1:5" ht="15">
      <c r="A128" s="298">
        <v>3200</v>
      </c>
      <c r="B128" s="23"/>
      <c r="C128" s="23"/>
      <c r="D128" s="24"/>
      <c r="E128" s="25">
        <f t="shared" si="6"/>
        <v>0</v>
      </c>
    </row>
    <row r="129" spans="1:5" ht="15">
      <c r="A129" s="22">
        <v>5200</v>
      </c>
      <c r="B129" s="23">
        <v>17840</v>
      </c>
      <c r="C129" s="23">
        <v>1020</v>
      </c>
      <c r="D129" s="24"/>
      <c r="E129" s="25">
        <f t="shared" si="6"/>
        <v>18860</v>
      </c>
    </row>
    <row r="130" spans="1:5" ht="15.75">
      <c r="A130" s="17" t="s">
        <v>133</v>
      </c>
      <c r="B130" s="11">
        <f>B121-B122</f>
        <v>2195</v>
      </c>
      <c r="C130" s="18">
        <f>C121-C122</f>
        <v>111</v>
      </c>
      <c r="D130" s="18">
        <f>D121-D122</f>
        <v>0</v>
      </c>
      <c r="E130" s="4">
        <f>E121-E122</f>
        <v>2306</v>
      </c>
    </row>
    <row r="131" spans="1:5" ht="15.75">
      <c r="A131" s="322" t="s">
        <v>106</v>
      </c>
      <c r="B131" s="322"/>
      <c r="C131" s="322"/>
      <c r="D131" s="322"/>
      <c r="E131" s="322"/>
    </row>
    <row r="132" spans="1:5" ht="15.75">
      <c r="A132" s="27"/>
      <c r="B132" s="27"/>
      <c r="C132" s="27"/>
      <c r="D132" s="27"/>
      <c r="E132" s="27"/>
    </row>
    <row r="133" spans="1:5" ht="18.75">
      <c r="A133" s="320" t="s">
        <v>97</v>
      </c>
      <c r="B133" s="320"/>
      <c r="C133" s="320"/>
      <c r="D133" s="320"/>
      <c r="E133" s="320"/>
    </row>
    <row r="134" spans="1:5" ht="18.75">
      <c r="A134" s="321" t="s">
        <v>128</v>
      </c>
      <c r="B134" s="321"/>
      <c r="C134" s="321"/>
      <c r="D134" s="321"/>
      <c r="E134" s="321"/>
    </row>
    <row r="135" spans="1:5" ht="18.75">
      <c r="A135" s="1"/>
      <c r="B135" s="1"/>
      <c r="C135" s="1"/>
      <c r="D135" s="1"/>
      <c r="E135" s="1"/>
    </row>
    <row r="136" spans="1:5" ht="12.75">
      <c r="A136" s="316" t="s">
        <v>66</v>
      </c>
      <c r="B136" s="318" t="s">
        <v>67</v>
      </c>
      <c r="C136" s="318" t="s">
        <v>59</v>
      </c>
      <c r="D136" s="318" t="s">
        <v>68</v>
      </c>
      <c r="E136" s="318" t="s">
        <v>99</v>
      </c>
    </row>
    <row r="137" spans="1:5" ht="33.75" customHeight="1">
      <c r="A137" s="317"/>
      <c r="B137" s="319"/>
      <c r="C137" s="319"/>
      <c r="D137" s="319"/>
      <c r="E137" s="319"/>
    </row>
    <row r="138" spans="1:5" ht="15.75">
      <c r="A138" s="3" t="s">
        <v>130</v>
      </c>
      <c r="B138" s="4">
        <v>40274</v>
      </c>
      <c r="C138" s="4">
        <v>657</v>
      </c>
      <c r="D138" s="4"/>
      <c r="E138" s="4">
        <f aca="true" t="shared" si="7" ref="E138:E148">SUM(B138:D138)</f>
        <v>40931</v>
      </c>
    </row>
    <row r="139" spans="1:5" ht="15.75">
      <c r="A139" s="5" t="s">
        <v>129</v>
      </c>
      <c r="B139" s="20">
        <v>4597</v>
      </c>
      <c r="C139" s="21">
        <v>419</v>
      </c>
      <c r="D139" s="20"/>
      <c r="E139" s="8">
        <f t="shared" si="7"/>
        <v>5016</v>
      </c>
    </row>
    <row r="140" spans="1:5" ht="15.75">
      <c r="A140" s="3" t="s">
        <v>131</v>
      </c>
      <c r="B140" s="4">
        <f>SUM(B138:B139)</f>
        <v>44871</v>
      </c>
      <c r="C140" s="4">
        <f>SUM(C138:C139)</f>
        <v>1076</v>
      </c>
      <c r="D140" s="4">
        <f>SUM(D138:D139)</f>
        <v>0</v>
      </c>
      <c r="E140" s="4">
        <f t="shared" si="7"/>
        <v>45947</v>
      </c>
    </row>
    <row r="141" spans="1:5" ht="15.75">
      <c r="A141" s="10" t="s">
        <v>132</v>
      </c>
      <c r="B141" s="11">
        <f>SUM(B142:B148)</f>
        <v>43771</v>
      </c>
      <c r="C141" s="11">
        <f>SUM(C142:C148)</f>
        <v>926</v>
      </c>
      <c r="D141" s="11">
        <f>SUM(D142:D148)</f>
        <v>0</v>
      </c>
      <c r="E141" s="11">
        <f t="shared" si="7"/>
        <v>44697</v>
      </c>
    </row>
    <row r="142" spans="1:5" ht="15">
      <c r="A142" s="22" t="s">
        <v>69</v>
      </c>
      <c r="B142" s="23">
        <v>8300</v>
      </c>
      <c r="C142" s="23"/>
      <c r="D142" s="24"/>
      <c r="E142" s="25">
        <f t="shared" si="7"/>
        <v>8300</v>
      </c>
    </row>
    <row r="143" spans="1:5" ht="15">
      <c r="A143" s="22" t="s">
        <v>70</v>
      </c>
      <c r="B143" s="23">
        <v>2409</v>
      </c>
      <c r="C143" s="23"/>
      <c r="D143" s="24"/>
      <c r="E143" s="25">
        <f t="shared" si="7"/>
        <v>2409</v>
      </c>
    </row>
    <row r="144" spans="1:5" ht="15">
      <c r="A144" s="22">
        <v>2200</v>
      </c>
      <c r="B144" s="23">
        <v>17062</v>
      </c>
      <c r="C144" s="23">
        <v>926</v>
      </c>
      <c r="D144" s="24"/>
      <c r="E144" s="25">
        <f t="shared" si="7"/>
        <v>17988</v>
      </c>
    </row>
    <row r="145" spans="1:5" ht="15">
      <c r="A145" s="22">
        <v>2300</v>
      </c>
      <c r="B145" s="23">
        <v>5300</v>
      </c>
      <c r="C145" s="23"/>
      <c r="D145" s="24"/>
      <c r="E145" s="25">
        <f t="shared" si="7"/>
        <v>5300</v>
      </c>
    </row>
    <row r="146" spans="1:5" ht="15">
      <c r="A146" s="298">
        <v>2500</v>
      </c>
      <c r="B146" s="23"/>
      <c r="C146" s="23"/>
      <c r="D146" s="24"/>
      <c r="E146" s="25"/>
    </row>
    <row r="147" spans="1:5" ht="15">
      <c r="A147" s="298">
        <v>3200</v>
      </c>
      <c r="B147" s="23"/>
      <c r="C147" s="23"/>
      <c r="D147" s="24"/>
      <c r="E147" s="25"/>
    </row>
    <row r="148" spans="1:5" ht="15">
      <c r="A148" s="22">
        <v>5200</v>
      </c>
      <c r="B148" s="23">
        <v>10700</v>
      </c>
      <c r="C148" s="26"/>
      <c r="D148" s="24"/>
      <c r="E148" s="25">
        <f t="shared" si="7"/>
        <v>10700</v>
      </c>
    </row>
    <row r="149" spans="1:5" ht="15.75">
      <c r="A149" s="17" t="s">
        <v>133</v>
      </c>
      <c r="B149" s="11">
        <f>B140-B141</f>
        <v>1100</v>
      </c>
      <c r="C149" s="18">
        <f>C140-C141</f>
        <v>150</v>
      </c>
      <c r="D149" s="18">
        <f>D140-D141</f>
        <v>0</v>
      </c>
      <c r="E149" s="4">
        <f>E140-E141</f>
        <v>1250</v>
      </c>
    </row>
    <row r="150" spans="1:5" ht="15.75">
      <c r="A150" s="322" t="s">
        <v>107</v>
      </c>
      <c r="B150" s="322"/>
      <c r="C150" s="322"/>
      <c r="D150" s="322"/>
      <c r="E150" s="322"/>
    </row>
    <row r="151" spans="1:5" ht="15.75">
      <c r="A151" s="27"/>
      <c r="B151" s="27"/>
      <c r="C151" s="27"/>
      <c r="D151" s="27"/>
      <c r="E151" s="27"/>
    </row>
    <row r="152" spans="1:5" ht="18.75">
      <c r="A152" s="320" t="s">
        <v>76</v>
      </c>
      <c r="B152" s="320"/>
      <c r="C152" s="320"/>
      <c r="D152" s="320"/>
      <c r="E152" s="320"/>
    </row>
    <row r="153" spans="1:5" ht="18.75">
      <c r="A153" s="321" t="s">
        <v>128</v>
      </c>
      <c r="B153" s="321"/>
      <c r="C153" s="321"/>
      <c r="D153" s="321"/>
      <c r="E153" s="321"/>
    </row>
    <row r="154" spans="1:5" ht="18.75">
      <c r="A154" s="1"/>
      <c r="B154" s="1"/>
      <c r="C154" s="1"/>
      <c r="D154" s="1"/>
      <c r="E154" s="1"/>
    </row>
    <row r="155" spans="1:5" ht="12.75">
      <c r="A155" s="316" t="s">
        <v>66</v>
      </c>
      <c r="B155" s="318" t="s">
        <v>67</v>
      </c>
      <c r="C155" s="318" t="s">
        <v>59</v>
      </c>
      <c r="D155" s="318" t="s">
        <v>68</v>
      </c>
      <c r="E155" s="318" t="s">
        <v>99</v>
      </c>
    </row>
    <row r="156" spans="1:5" ht="38.25" customHeight="1">
      <c r="A156" s="317"/>
      <c r="B156" s="319"/>
      <c r="C156" s="319"/>
      <c r="D156" s="319"/>
      <c r="E156" s="319"/>
    </row>
    <row r="157" spans="1:5" ht="15.75">
      <c r="A157" s="3" t="s">
        <v>130</v>
      </c>
      <c r="B157" s="4">
        <v>27048</v>
      </c>
      <c r="C157" s="4">
        <v>3519</v>
      </c>
      <c r="D157" s="4"/>
      <c r="E157" s="4">
        <f aca="true" t="shared" si="8" ref="E157:E167">SUM(B157:D157)</f>
        <v>30567</v>
      </c>
    </row>
    <row r="158" spans="1:5" ht="15.75">
      <c r="A158" s="5" t="s">
        <v>129</v>
      </c>
      <c r="B158" s="20">
        <v>3032</v>
      </c>
      <c r="C158" s="21">
        <v>8520</v>
      </c>
      <c r="D158" s="20"/>
      <c r="E158" s="8">
        <f t="shared" si="8"/>
        <v>11552</v>
      </c>
    </row>
    <row r="159" spans="1:5" ht="15.75">
      <c r="A159" s="3" t="s">
        <v>131</v>
      </c>
      <c r="B159" s="4">
        <f>SUM(B157:B158)</f>
        <v>30080</v>
      </c>
      <c r="C159" s="4">
        <f>SUM(C157:C158)</f>
        <v>12039</v>
      </c>
      <c r="D159" s="4">
        <f>SUM(D157:D158)</f>
        <v>0</v>
      </c>
      <c r="E159" s="4">
        <f t="shared" si="8"/>
        <v>42119</v>
      </c>
    </row>
    <row r="160" spans="1:5" ht="15.75">
      <c r="A160" s="10" t="s">
        <v>132</v>
      </c>
      <c r="B160" s="11">
        <f>SUM(B161:B167)</f>
        <v>30080</v>
      </c>
      <c r="C160" s="11">
        <f>SUM(C161:C167)</f>
        <v>8520</v>
      </c>
      <c r="D160" s="11">
        <f>SUM(D161:D167)</f>
        <v>0</v>
      </c>
      <c r="E160" s="11">
        <f t="shared" si="8"/>
        <v>38600</v>
      </c>
    </row>
    <row r="161" spans="1:5" ht="15">
      <c r="A161" s="22" t="s">
        <v>69</v>
      </c>
      <c r="B161" s="23"/>
      <c r="C161" s="23"/>
      <c r="D161" s="24"/>
      <c r="E161" s="25">
        <f t="shared" si="8"/>
        <v>0</v>
      </c>
    </row>
    <row r="162" spans="1:5" ht="15">
      <c r="A162" s="22" t="s">
        <v>70</v>
      </c>
      <c r="B162" s="23"/>
      <c r="C162" s="23"/>
      <c r="D162" s="24"/>
      <c r="E162" s="25">
        <f t="shared" si="8"/>
        <v>0</v>
      </c>
    </row>
    <row r="163" spans="1:5" ht="15">
      <c r="A163" s="22">
        <v>2200</v>
      </c>
      <c r="B163" s="23">
        <v>25390</v>
      </c>
      <c r="C163" s="23">
        <v>8520</v>
      </c>
      <c r="D163" s="24"/>
      <c r="E163" s="25">
        <f t="shared" si="8"/>
        <v>33910</v>
      </c>
    </row>
    <row r="164" spans="1:5" ht="15">
      <c r="A164" s="22">
        <v>2300</v>
      </c>
      <c r="B164" s="23"/>
      <c r="C164" s="23"/>
      <c r="D164" s="24"/>
      <c r="E164" s="25">
        <f t="shared" si="8"/>
        <v>0</v>
      </c>
    </row>
    <row r="165" spans="1:5" ht="15">
      <c r="A165" s="298">
        <v>2500</v>
      </c>
      <c r="B165" s="23">
        <v>4690</v>
      </c>
      <c r="C165" s="23"/>
      <c r="D165" s="24"/>
      <c r="E165" s="25">
        <f t="shared" si="8"/>
        <v>4690</v>
      </c>
    </row>
    <row r="166" spans="1:5" ht="15">
      <c r="A166" s="298">
        <v>3200</v>
      </c>
      <c r="B166" s="23"/>
      <c r="C166" s="23"/>
      <c r="D166" s="24"/>
      <c r="E166" s="25">
        <f t="shared" si="8"/>
        <v>0</v>
      </c>
    </row>
    <row r="167" spans="1:5" ht="15">
      <c r="A167" s="22">
        <v>5200</v>
      </c>
      <c r="B167" s="26"/>
      <c r="C167" s="26"/>
      <c r="D167" s="24"/>
      <c r="E167" s="25">
        <f t="shared" si="8"/>
        <v>0</v>
      </c>
    </row>
    <row r="168" spans="1:5" ht="15.75">
      <c r="A168" s="17" t="s">
        <v>133</v>
      </c>
      <c r="B168" s="11">
        <f>B159-B160</f>
        <v>0</v>
      </c>
      <c r="C168" s="18">
        <f>C159-C160</f>
        <v>3519</v>
      </c>
      <c r="D168" s="18">
        <f>D159-D160</f>
        <v>0</v>
      </c>
      <c r="E168" s="4">
        <f>E159-E160</f>
        <v>3519</v>
      </c>
    </row>
    <row r="169" spans="1:5" ht="15.75">
      <c r="A169" s="322" t="s">
        <v>94</v>
      </c>
      <c r="B169" s="322"/>
      <c r="C169" s="322"/>
      <c r="D169" s="322"/>
      <c r="E169" s="322"/>
    </row>
    <row r="170" spans="1:5" ht="15.75">
      <c r="A170" s="27"/>
      <c r="B170" s="27"/>
      <c r="C170" s="27"/>
      <c r="D170" s="27"/>
      <c r="E170" s="27"/>
    </row>
    <row r="171" spans="1:5" ht="18.75">
      <c r="A171" s="320" t="s">
        <v>77</v>
      </c>
      <c r="B171" s="320"/>
      <c r="C171" s="320"/>
      <c r="D171" s="320"/>
      <c r="E171" s="320"/>
    </row>
    <row r="172" spans="1:5" ht="18.75">
      <c r="A172" s="321" t="s">
        <v>128</v>
      </c>
      <c r="B172" s="321"/>
      <c r="C172" s="321"/>
      <c r="D172" s="321"/>
      <c r="E172" s="321"/>
    </row>
    <row r="173" spans="1:5" ht="13.5" customHeight="1">
      <c r="A173" s="1"/>
      <c r="B173" s="1"/>
      <c r="C173" s="1"/>
      <c r="D173" s="1"/>
      <c r="E173" s="1"/>
    </row>
    <row r="174" spans="1:5" ht="12.75">
      <c r="A174" s="316" t="s">
        <v>66</v>
      </c>
      <c r="B174" s="318" t="s">
        <v>67</v>
      </c>
      <c r="C174" s="318" t="s">
        <v>59</v>
      </c>
      <c r="D174" s="318" t="s">
        <v>68</v>
      </c>
      <c r="E174" s="318" t="s">
        <v>99</v>
      </c>
    </row>
    <row r="175" spans="1:5" ht="39.75" customHeight="1">
      <c r="A175" s="317"/>
      <c r="B175" s="319"/>
      <c r="C175" s="319"/>
      <c r="D175" s="319"/>
      <c r="E175" s="319"/>
    </row>
    <row r="176" spans="1:5" ht="15.75">
      <c r="A176" s="3" t="s">
        <v>130</v>
      </c>
      <c r="B176" s="4">
        <v>25803</v>
      </c>
      <c r="C176" s="4">
        <v>693</v>
      </c>
      <c r="D176" s="4"/>
      <c r="E176" s="4">
        <f aca="true" t="shared" si="9" ref="E176:E186">SUM(B176:D176)</f>
        <v>26496</v>
      </c>
    </row>
    <row r="177" spans="1:5" ht="15.75">
      <c r="A177" s="5" t="s">
        <v>129</v>
      </c>
      <c r="B177" s="20">
        <v>17252</v>
      </c>
      <c r="C177" s="21">
        <v>24963</v>
      </c>
      <c r="D177" s="20"/>
      <c r="E177" s="8">
        <f t="shared" si="9"/>
        <v>42215</v>
      </c>
    </row>
    <row r="178" spans="1:5" ht="15.75">
      <c r="A178" s="3" t="s">
        <v>131</v>
      </c>
      <c r="B178" s="4">
        <f>SUM(B176:B177)</f>
        <v>43055</v>
      </c>
      <c r="C178" s="4">
        <f>SUM(C176:C177)</f>
        <v>25656</v>
      </c>
      <c r="D178" s="4">
        <f>SUM(D176:D177)</f>
        <v>0</v>
      </c>
      <c r="E178" s="4">
        <f t="shared" si="9"/>
        <v>68711</v>
      </c>
    </row>
    <row r="179" spans="1:5" ht="15.75">
      <c r="A179" s="10" t="s">
        <v>132</v>
      </c>
      <c r="B179" s="11">
        <f>SUM(B180:B186)</f>
        <v>43055</v>
      </c>
      <c r="C179" s="11">
        <f>SUM(C180:C186)</f>
        <v>25656</v>
      </c>
      <c r="D179" s="11">
        <f>SUM(D180:D186)</f>
        <v>0</v>
      </c>
      <c r="E179" s="11">
        <f t="shared" si="9"/>
        <v>68711</v>
      </c>
    </row>
    <row r="180" spans="1:5" ht="15">
      <c r="A180" s="22" t="s">
        <v>69</v>
      </c>
      <c r="B180" s="23"/>
      <c r="C180" s="23"/>
      <c r="D180" s="24"/>
      <c r="E180" s="25">
        <f t="shared" si="9"/>
        <v>0</v>
      </c>
    </row>
    <row r="181" spans="1:5" ht="15">
      <c r="A181" s="22" t="s">
        <v>70</v>
      </c>
      <c r="B181" s="23"/>
      <c r="C181" s="23"/>
      <c r="D181" s="24"/>
      <c r="E181" s="25">
        <f t="shared" si="9"/>
        <v>0</v>
      </c>
    </row>
    <row r="182" spans="1:5" ht="15">
      <c r="A182" s="22">
        <v>2200</v>
      </c>
      <c r="B182" s="23">
        <v>43055</v>
      </c>
      <c r="C182" s="23">
        <v>25656</v>
      </c>
      <c r="D182" s="24"/>
      <c r="E182" s="25">
        <f t="shared" si="9"/>
        <v>68711</v>
      </c>
    </row>
    <row r="183" spans="1:5" ht="15">
      <c r="A183" s="22">
        <v>2300</v>
      </c>
      <c r="B183" s="23"/>
      <c r="C183" s="23"/>
      <c r="D183" s="24"/>
      <c r="E183" s="25">
        <f t="shared" si="9"/>
        <v>0</v>
      </c>
    </row>
    <row r="184" spans="1:5" ht="15">
      <c r="A184" s="298">
        <v>2500</v>
      </c>
      <c r="B184" s="23"/>
      <c r="C184" s="23"/>
      <c r="D184" s="24"/>
      <c r="E184" s="25"/>
    </row>
    <row r="185" spans="1:5" ht="15">
      <c r="A185" s="298">
        <v>3200</v>
      </c>
      <c r="B185" s="23"/>
      <c r="C185" s="23"/>
      <c r="D185" s="24"/>
      <c r="E185" s="25"/>
    </row>
    <row r="186" spans="1:5" ht="15">
      <c r="A186" s="22">
        <v>5200</v>
      </c>
      <c r="B186" s="26"/>
      <c r="C186" s="26"/>
      <c r="D186" s="24"/>
      <c r="E186" s="25">
        <f t="shared" si="9"/>
        <v>0</v>
      </c>
    </row>
    <row r="187" spans="1:5" ht="15.75">
      <c r="A187" s="17" t="s">
        <v>133</v>
      </c>
      <c r="B187" s="11">
        <f>B178-B179</f>
        <v>0</v>
      </c>
      <c r="C187" s="18">
        <f>C178-C179</f>
        <v>0</v>
      </c>
      <c r="D187" s="18">
        <f>D178-D179</f>
        <v>0</v>
      </c>
      <c r="E187" s="4">
        <f>E178-E179</f>
        <v>0</v>
      </c>
    </row>
    <row r="188" spans="1:5" ht="15.75">
      <c r="A188" s="322" t="s">
        <v>95</v>
      </c>
      <c r="B188" s="322"/>
      <c r="C188" s="322"/>
      <c r="D188" s="322"/>
      <c r="E188" s="322"/>
    </row>
  </sheetData>
  <sheetProtection/>
  <mergeCells count="80">
    <mergeCell ref="A188:E188"/>
    <mergeCell ref="A58:E58"/>
    <mergeCell ref="A76:E76"/>
    <mergeCell ref="A94:E94"/>
    <mergeCell ref="A113:E113"/>
    <mergeCell ref="A171:E171"/>
    <mergeCell ref="A172:E172"/>
    <mergeCell ref="A152:E152"/>
    <mergeCell ref="A153:E153"/>
    <mergeCell ref="A169:E169"/>
    <mergeCell ref="A96:E96"/>
    <mergeCell ref="A97:E97"/>
    <mergeCell ref="A114:E114"/>
    <mergeCell ref="A131:E131"/>
    <mergeCell ref="A115:E115"/>
    <mergeCell ref="A99:A100"/>
    <mergeCell ref="B99:B100"/>
    <mergeCell ref="C99:C100"/>
    <mergeCell ref="D99:D100"/>
    <mergeCell ref="E99:E100"/>
    <mergeCell ref="A77:E77"/>
    <mergeCell ref="A78:E78"/>
    <mergeCell ref="A80:A81"/>
    <mergeCell ref="B80:B81"/>
    <mergeCell ref="C80:C81"/>
    <mergeCell ref="D80:D81"/>
    <mergeCell ref="E80:E81"/>
    <mergeCell ref="D44:D45"/>
    <mergeCell ref="E44:E45"/>
    <mergeCell ref="A62:A63"/>
    <mergeCell ref="B62:B63"/>
    <mergeCell ref="C62:C63"/>
    <mergeCell ref="D62:D63"/>
    <mergeCell ref="E62:E63"/>
    <mergeCell ref="E4:E5"/>
    <mergeCell ref="A41:E41"/>
    <mergeCell ref="A20:E20"/>
    <mergeCell ref="A21:E21"/>
    <mergeCell ref="A23:A24"/>
    <mergeCell ref="B23:B24"/>
    <mergeCell ref="C23:C24"/>
    <mergeCell ref="D23:D24"/>
    <mergeCell ref="E23:E24"/>
    <mergeCell ref="A37:E37"/>
    <mergeCell ref="C117:C118"/>
    <mergeCell ref="D117:D118"/>
    <mergeCell ref="C4:C5"/>
    <mergeCell ref="D4:D5"/>
    <mergeCell ref="A60:E60"/>
    <mergeCell ref="A61:E61"/>
    <mergeCell ref="A42:E42"/>
    <mergeCell ref="A44:A45"/>
    <mergeCell ref="B44:B45"/>
    <mergeCell ref="C44:C45"/>
    <mergeCell ref="A150:E150"/>
    <mergeCell ref="E155:E156"/>
    <mergeCell ref="E117:E118"/>
    <mergeCell ref="A1:E1"/>
    <mergeCell ref="A2:E2"/>
    <mergeCell ref="A3:E3"/>
    <mergeCell ref="A4:A5"/>
    <mergeCell ref="B4:B5"/>
    <mergeCell ref="A117:A118"/>
    <mergeCell ref="B117:B118"/>
    <mergeCell ref="A133:E133"/>
    <mergeCell ref="A134:E134"/>
    <mergeCell ref="A136:A137"/>
    <mergeCell ref="B136:B137"/>
    <mergeCell ref="C136:C137"/>
    <mergeCell ref="D136:D137"/>
    <mergeCell ref="E136:E137"/>
    <mergeCell ref="A155:A156"/>
    <mergeCell ref="B155:B156"/>
    <mergeCell ref="C155:C156"/>
    <mergeCell ref="E174:E175"/>
    <mergeCell ref="A174:A175"/>
    <mergeCell ref="B174:B175"/>
    <mergeCell ref="C174:C175"/>
    <mergeCell ref="D174:D175"/>
    <mergeCell ref="D155:D156"/>
  </mergeCells>
  <printOptions/>
  <pageMargins left="0.90551181102362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2" ySplit="6" topLeftCell="C7" activePane="bottomRight" state="frozen"/>
      <selection pane="topLeft" activeCell="L64" sqref="L64"/>
      <selection pane="topRight" activeCell="L64" sqref="L64"/>
      <selection pane="bottomLeft" activeCell="L64" sqref="L64"/>
      <selection pane="bottomRight" activeCell="V13" sqref="V13"/>
    </sheetView>
  </sheetViews>
  <sheetFormatPr defaultColWidth="9.140625" defaultRowHeight="12.75"/>
  <cols>
    <col min="1" max="1" width="10.140625" style="44" customWidth="1"/>
    <col min="2" max="2" width="35.7109375" style="45" customWidth="1"/>
    <col min="3" max="3" width="9.421875" style="44" customWidth="1"/>
    <col min="4" max="4" width="11.00390625" style="44" customWidth="1"/>
    <col min="5" max="5" width="11.7109375" style="44" customWidth="1"/>
    <col min="6" max="6" width="9.7109375" style="44" customWidth="1"/>
    <col min="7" max="7" width="10.7109375" style="44" customWidth="1"/>
    <col min="8" max="8" width="11.00390625" style="44" customWidth="1"/>
    <col min="9" max="9" width="12.7109375" style="46" customWidth="1"/>
    <col min="10" max="16384" width="9.140625" style="44" customWidth="1"/>
  </cols>
  <sheetData>
    <row r="1" ht="15">
      <c r="D1" s="37" t="s">
        <v>135</v>
      </c>
    </row>
    <row r="2" spans="1:4" ht="15">
      <c r="A2" s="47"/>
      <c r="D2" s="47" t="s">
        <v>56</v>
      </c>
    </row>
    <row r="3" spans="1:4" ht="15">
      <c r="A3" s="47"/>
      <c r="D3" s="47" t="s">
        <v>194</v>
      </c>
    </row>
    <row r="4" spans="1:3" ht="20.25">
      <c r="A4" s="48" t="s">
        <v>136</v>
      </c>
      <c r="B4" s="48"/>
      <c r="C4" s="48"/>
    </row>
    <row r="5" spans="1:7" ht="15.75" thickBot="1">
      <c r="A5" s="47"/>
      <c r="B5" s="50"/>
      <c r="C5" s="47"/>
      <c r="G5" s="44" t="s">
        <v>192</v>
      </c>
    </row>
    <row r="6" spans="1:9" ht="93" customHeight="1" thickBot="1">
      <c r="A6" s="51" t="s">
        <v>1</v>
      </c>
      <c r="B6" s="52" t="s">
        <v>57</v>
      </c>
      <c r="C6" s="310" t="s">
        <v>112</v>
      </c>
      <c r="D6" s="299" t="s">
        <v>137</v>
      </c>
      <c r="E6" s="311" t="s">
        <v>138</v>
      </c>
      <c r="F6" s="307" t="s">
        <v>114</v>
      </c>
      <c r="G6" s="309" t="s">
        <v>115</v>
      </c>
      <c r="H6" s="297" t="s">
        <v>117</v>
      </c>
      <c r="I6" s="40" t="s">
        <v>122</v>
      </c>
    </row>
    <row r="7" spans="1:9" ht="15.75" thickBot="1">
      <c r="A7" s="57" t="s">
        <v>88</v>
      </c>
      <c r="B7" s="58" t="s">
        <v>89</v>
      </c>
      <c r="C7" s="59">
        <v>9000</v>
      </c>
      <c r="D7" s="59">
        <v>4500</v>
      </c>
      <c r="E7" s="59"/>
      <c r="F7" s="59">
        <v>1745</v>
      </c>
      <c r="G7" s="59">
        <v>995</v>
      </c>
      <c r="H7" s="59"/>
      <c r="I7" s="60">
        <f>SUM(C7:H7)</f>
        <v>16240</v>
      </c>
    </row>
    <row r="8" spans="1:9" ht="18.75" customHeight="1" thickBot="1">
      <c r="A8" s="67"/>
      <c r="B8" s="68" t="s">
        <v>22</v>
      </c>
      <c r="C8" s="70">
        <f aca="true" t="shared" si="0" ref="C8:H8">SUM(C7)</f>
        <v>9000</v>
      </c>
      <c r="D8" s="70">
        <f t="shared" si="0"/>
        <v>4500</v>
      </c>
      <c r="E8" s="70">
        <f t="shared" si="0"/>
        <v>0</v>
      </c>
      <c r="F8" s="70">
        <f t="shared" si="0"/>
        <v>1745</v>
      </c>
      <c r="G8" s="70">
        <f t="shared" si="0"/>
        <v>995</v>
      </c>
      <c r="H8" s="70">
        <f t="shared" si="0"/>
        <v>0</v>
      </c>
      <c r="I8" s="71">
        <f>SUM(C8:H8)</f>
        <v>16240</v>
      </c>
    </row>
    <row r="9" spans="1:9" ht="15">
      <c r="A9" s="72" t="s">
        <v>62</v>
      </c>
      <c r="B9" s="73" t="s">
        <v>125</v>
      </c>
      <c r="C9" s="75">
        <v>8598</v>
      </c>
      <c r="D9" s="75">
        <v>7346</v>
      </c>
      <c r="E9" s="75">
        <v>747</v>
      </c>
      <c r="F9" s="75">
        <v>2</v>
      </c>
      <c r="G9" s="75">
        <v>730</v>
      </c>
      <c r="H9" s="75">
        <v>167</v>
      </c>
      <c r="I9" s="60">
        <f>SUM(C9:H9)</f>
        <v>17590</v>
      </c>
    </row>
    <row r="10" spans="1:9" ht="15">
      <c r="A10" s="76"/>
      <c r="B10" s="77" t="s">
        <v>23</v>
      </c>
      <c r="C10" s="79">
        <f aca="true" t="shared" si="1" ref="C10:H10">SUM(C8:C9)</f>
        <v>17598</v>
      </c>
      <c r="D10" s="79">
        <f t="shared" si="1"/>
        <v>11846</v>
      </c>
      <c r="E10" s="79">
        <f t="shared" si="1"/>
        <v>747</v>
      </c>
      <c r="F10" s="79">
        <f t="shared" si="1"/>
        <v>1747</v>
      </c>
      <c r="G10" s="79">
        <f t="shared" si="1"/>
        <v>1725</v>
      </c>
      <c r="H10" s="79">
        <f t="shared" si="1"/>
        <v>167</v>
      </c>
      <c r="I10" s="55">
        <f>SUM(C10:H10)</f>
        <v>33830</v>
      </c>
    </row>
    <row r="11" spans="2:5" ht="15">
      <c r="B11" s="41" t="s">
        <v>109</v>
      </c>
      <c r="E11" s="82" t="s">
        <v>10</v>
      </c>
    </row>
    <row r="12" spans="1:8" ht="51" customHeight="1" thickBot="1">
      <c r="A12" s="329" t="s">
        <v>139</v>
      </c>
      <c r="B12" s="329"/>
      <c r="C12" s="329"/>
      <c r="D12" s="329"/>
      <c r="E12" s="329"/>
      <c r="F12" s="329"/>
      <c r="G12" s="329"/>
      <c r="H12" s="329"/>
    </row>
    <row r="13" spans="1:9" ht="96" customHeight="1" thickBot="1">
      <c r="A13" s="51" t="s">
        <v>1</v>
      </c>
      <c r="B13" s="52" t="s">
        <v>127</v>
      </c>
      <c r="C13" s="42" t="s">
        <v>112</v>
      </c>
      <c r="D13" s="43" t="s">
        <v>137</v>
      </c>
      <c r="E13" s="38" t="s">
        <v>138</v>
      </c>
      <c r="F13" s="146" t="s">
        <v>114</v>
      </c>
      <c r="G13" s="148" t="s">
        <v>115</v>
      </c>
      <c r="H13" s="39" t="s">
        <v>117</v>
      </c>
      <c r="I13" s="40" t="s">
        <v>122</v>
      </c>
    </row>
    <row r="14" spans="1:9" ht="15.75" thickBot="1">
      <c r="A14" s="149" t="s">
        <v>24</v>
      </c>
      <c r="B14" s="84" t="s">
        <v>25</v>
      </c>
      <c r="C14" s="85">
        <v>20</v>
      </c>
      <c r="D14" s="85"/>
      <c r="E14" s="85"/>
      <c r="F14" s="85"/>
      <c r="G14" s="85">
        <v>925</v>
      </c>
      <c r="H14" s="85"/>
      <c r="I14" s="71">
        <f aca="true" t="shared" si="2" ref="I14:I22">SUM(C14:H14)</f>
        <v>945</v>
      </c>
    </row>
    <row r="15" spans="1:9" ht="15.75" thickBot="1">
      <c r="A15" s="83" t="s">
        <v>4</v>
      </c>
      <c r="B15" s="84" t="s">
        <v>26</v>
      </c>
      <c r="C15" s="85"/>
      <c r="D15" s="85"/>
      <c r="E15" s="85"/>
      <c r="F15" s="85"/>
      <c r="G15" s="85"/>
      <c r="H15" s="85"/>
      <c r="I15" s="71">
        <f t="shared" si="2"/>
        <v>0</v>
      </c>
    </row>
    <row r="16" spans="1:9" ht="15.75" thickBot="1">
      <c r="A16" s="83" t="s">
        <v>6</v>
      </c>
      <c r="B16" s="96" t="s">
        <v>28</v>
      </c>
      <c r="C16" s="85"/>
      <c r="D16" s="85"/>
      <c r="E16" s="85"/>
      <c r="F16" s="85"/>
      <c r="G16" s="85"/>
      <c r="H16" s="85"/>
      <c r="I16" s="71">
        <f t="shared" si="2"/>
        <v>0</v>
      </c>
    </row>
    <row r="17" spans="1:9" ht="30" thickBot="1">
      <c r="A17" s="83" t="s">
        <v>7</v>
      </c>
      <c r="B17" s="96" t="s">
        <v>33</v>
      </c>
      <c r="C17" s="85"/>
      <c r="D17" s="85">
        <v>11846</v>
      </c>
      <c r="E17" s="85"/>
      <c r="F17" s="85"/>
      <c r="G17" s="85"/>
      <c r="H17" s="85"/>
      <c r="I17" s="71">
        <f t="shared" si="2"/>
        <v>11846</v>
      </c>
    </row>
    <row r="18" spans="1:9" ht="15.75" thickBot="1">
      <c r="A18" s="150" t="s">
        <v>5</v>
      </c>
      <c r="B18" s="151" t="s">
        <v>40</v>
      </c>
      <c r="C18" s="85">
        <v>5340</v>
      </c>
      <c r="D18" s="85"/>
      <c r="E18" s="85">
        <v>747</v>
      </c>
      <c r="F18" s="85"/>
      <c r="G18" s="85">
        <v>800</v>
      </c>
      <c r="H18" s="85"/>
      <c r="I18" s="71">
        <f t="shared" si="2"/>
        <v>6887</v>
      </c>
    </row>
    <row r="19" spans="1:9" ht="15.75" thickBot="1">
      <c r="A19" s="83" t="s">
        <v>41</v>
      </c>
      <c r="B19" s="96" t="s">
        <v>3</v>
      </c>
      <c r="C19" s="85">
        <v>11280</v>
      </c>
      <c r="D19" s="85"/>
      <c r="E19" s="85"/>
      <c r="F19" s="85">
        <v>1747</v>
      </c>
      <c r="G19" s="85"/>
      <c r="H19" s="85"/>
      <c r="I19" s="71">
        <f t="shared" si="2"/>
        <v>13027</v>
      </c>
    </row>
    <row r="20" spans="1:9" ht="15.75" thickBot="1">
      <c r="A20" s="150" t="s">
        <v>2</v>
      </c>
      <c r="B20" s="151" t="s">
        <v>42</v>
      </c>
      <c r="C20" s="85">
        <v>958</v>
      </c>
      <c r="D20" s="85"/>
      <c r="E20" s="85"/>
      <c r="F20" s="85"/>
      <c r="G20" s="85"/>
      <c r="H20" s="85">
        <v>167</v>
      </c>
      <c r="I20" s="71">
        <f t="shared" si="2"/>
        <v>1125</v>
      </c>
    </row>
    <row r="21" spans="1:9" ht="15.75" thickBot="1">
      <c r="A21" s="104"/>
      <c r="B21" s="105" t="s">
        <v>8</v>
      </c>
      <c r="C21" s="85">
        <f aca="true" t="shared" si="3" ref="C21:H21">SUM(C14:C20)</f>
        <v>17598</v>
      </c>
      <c r="D21" s="85">
        <f t="shared" si="3"/>
        <v>11846</v>
      </c>
      <c r="E21" s="85">
        <f t="shared" si="3"/>
        <v>747</v>
      </c>
      <c r="F21" s="85">
        <f t="shared" si="3"/>
        <v>1747</v>
      </c>
      <c r="G21" s="85">
        <f t="shared" si="3"/>
        <v>1725</v>
      </c>
      <c r="H21" s="85">
        <f t="shared" si="3"/>
        <v>167</v>
      </c>
      <c r="I21" s="71">
        <f t="shared" si="2"/>
        <v>33830</v>
      </c>
    </row>
    <row r="22" spans="1:9" ht="15">
      <c r="A22" s="44" t="s">
        <v>62</v>
      </c>
      <c r="B22" s="110" t="s">
        <v>64</v>
      </c>
      <c r="C22" s="81"/>
      <c r="I22" s="109">
        <f t="shared" si="2"/>
        <v>0</v>
      </c>
    </row>
    <row r="23" spans="2:5" ht="15">
      <c r="B23" s="41" t="s">
        <v>109</v>
      </c>
      <c r="E23" s="82" t="s">
        <v>10</v>
      </c>
    </row>
    <row r="24" spans="1:6" ht="42" customHeight="1" thickBot="1">
      <c r="A24" s="330" t="s">
        <v>140</v>
      </c>
      <c r="B24" s="330"/>
      <c r="C24" s="330"/>
      <c r="D24" s="330"/>
      <c r="E24" s="330"/>
      <c r="F24" s="330"/>
    </row>
    <row r="25" spans="1:9" ht="90" customHeight="1" thickBot="1">
      <c r="A25" s="51" t="s">
        <v>1</v>
      </c>
      <c r="B25" s="52" t="s">
        <v>127</v>
      </c>
      <c r="C25" s="42" t="s">
        <v>112</v>
      </c>
      <c r="D25" s="43" t="s">
        <v>137</v>
      </c>
      <c r="E25" s="38" t="s">
        <v>138</v>
      </c>
      <c r="F25" s="146" t="s">
        <v>114</v>
      </c>
      <c r="G25" s="148" t="s">
        <v>115</v>
      </c>
      <c r="H25" s="39" t="s">
        <v>117</v>
      </c>
      <c r="I25" s="40" t="s">
        <v>122</v>
      </c>
    </row>
    <row r="26" spans="1:9" ht="15">
      <c r="A26" s="113">
        <v>1100</v>
      </c>
      <c r="B26" s="114" t="s">
        <v>43</v>
      </c>
      <c r="C26" s="115"/>
      <c r="D26" s="115"/>
      <c r="E26" s="115"/>
      <c r="F26" s="115"/>
      <c r="G26" s="115"/>
      <c r="H26" s="115"/>
      <c r="I26" s="116">
        <f>SUM(C26:H26)</f>
        <v>0</v>
      </c>
    </row>
    <row r="27" spans="1:9" ht="58.5" thickBot="1">
      <c r="A27" s="117">
        <v>1200</v>
      </c>
      <c r="B27" s="118" t="s">
        <v>44</v>
      </c>
      <c r="C27" s="119"/>
      <c r="D27" s="119"/>
      <c r="E27" s="119"/>
      <c r="F27" s="119"/>
      <c r="G27" s="119"/>
      <c r="H27" s="119"/>
      <c r="I27" s="120">
        <f>SUM(C27:H27)</f>
        <v>0</v>
      </c>
    </row>
    <row r="28" spans="1:9" ht="15.75" thickBot="1">
      <c r="A28" s="121">
        <v>2000</v>
      </c>
      <c r="B28" s="122" t="s">
        <v>45</v>
      </c>
      <c r="C28" s="123">
        <f aca="true" t="shared" si="4" ref="C28:I28">SUM(C29:C32)</f>
        <v>15398</v>
      </c>
      <c r="D28" s="123">
        <f t="shared" si="4"/>
        <v>4510</v>
      </c>
      <c r="E28" s="123">
        <f t="shared" si="4"/>
        <v>747</v>
      </c>
      <c r="F28" s="123">
        <f t="shared" si="4"/>
        <v>1747</v>
      </c>
      <c r="G28" s="123">
        <f t="shared" si="4"/>
        <v>800</v>
      </c>
      <c r="H28" s="123">
        <f t="shared" si="4"/>
        <v>167</v>
      </c>
      <c r="I28" s="124">
        <f t="shared" si="4"/>
        <v>23369</v>
      </c>
    </row>
    <row r="29" spans="1:9" ht="15">
      <c r="A29" s="125">
        <v>2200</v>
      </c>
      <c r="B29" s="126" t="s">
        <v>46</v>
      </c>
      <c r="C29" s="128">
        <v>7398</v>
      </c>
      <c r="D29" s="127">
        <v>4010</v>
      </c>
      <c r="E29" s="127"/>
      <c r="F29" s="127">
        <v>1747</v>
      </c>
      <c r="G29" s="127">
        <v>80</v>
      </c>
      <c r="H29" s="127"/>
      <c r="I29" s="129">
        <f aca="true" t="shared" si="5" ref="I29:I35">SUM(C29:H29)</f>
        <v>13235</v>
      </c>
    </row>
    <row r="30" spans="1:9" ht="43.5">
      <c r="A30" s="130">
        <v>2300</v>
      </c>
      <c r="B30" s="131" t="s">
        <v>47</v>
      </c>
      <c r="C30" s="63">
        <v>8000</v>
      </c>
      <c r="D30" s="63">
        <v>500</v>
      </c>
      <c r="E30" s="63">
        <v>747</v>
      </c>
      <c r="F30" s="63"/>
      <c r="G30" s="63">
        <v>720</v>
      </c>
      <c r="H30" s="63">
        <v>167</v>
      </c>
      <c r="I30" s="132">
        <f t="shared" si="5"/>
        <v>10134</v>
      </c>
    </row>
    <row r="31" spans="1:9" ht="15">
      <c r="A31" s="130">
        <v>2400</v>
      </c>
      <c r="B31" s="131" t="s">
        <v>55</v>
      </c>
      <c r="C31" s="63"/>
      <c r="D31" s="63"/>
      <c r="E31" s="63"/>
      <c r="F31" s="63"/>
      <c r="G31" s="63"/>
      <c r="H31" s="63"/>
      <c r="I31" s="133">
        <f t="shared" si="5"/>
        <v>0</v>
      </c>
    </row>
    <row r="32" spans="1:9" ht="15">
      <c r="A32" s="130">
        <v>2500</v>
      </c>
      <c r="B32" s="131" t="s">
        <v>48</v>
      </c>
      <c r="C32" s="63"/>
      <c r="D32" s="63"/>
      <c r="E32" s="63"/>
      <c r="F32" s="63"/>
      <c r="G32" s="63"/>
      <c r="H32" s="63"/>
      <c r="I32" s="133">
        <f t="shared" si="5"/>
        <v>0</v>
      </c>
    </row>
    <row r="33" spans="1:9" ht="43.5">
      <c r="A33" s="130">
        <v>3200</v>
      </c>
      <c r="B33" s="131" t="s">
        <v>49</v>
      </c>
      <c r="C33" s="63"/>
      <c r="D33" s="63"/>
      <c r="E33" s="63"/>
      <c r="F33" s="63"/>
      <c r="G33" s="63"/>
      <c r="H33" s="63"/>
      <c r="I33" s="133">
        <f t="shared" si="5"/>
        <v>0</v>
      </c>
    </row>
    <row r="34" spans="1:9" ht="15">
      <c r="A34" s="130">
        <v>5200</v>
      </c>
      <c r="B34" s="131" t="s">
        <v>51</v>
      </c>
      <c r="C34" s="63">
        <v>2000</v>
      </c>
      <c r="D34" s="63">
        <v>7336</v>
      </c>
      <c r="E34" s="63"/>
      <c r="F34" s="63"/>
      <c r="G34" s="63">
        <v>925</v>
      </c>
      <c r="H34" s="63"/>
      <c r="I34" s="133">
        <f t="shared" si="5"/>
        <v>10261</v>
      </c>
    </row>
    <row r="35" spans="1:9" ht="15.75" thickBot="1">
      <c r="A35" s="130">
        <v>6200</v>
      </c>
      <c r="B35" s="131" t="s">
        <v>90</v>
      </c>
      <c r="C35" s="63">
        <v>200</v>
      </c>
      <c r="D35" s="63"/>
      <c r="E35" s="63"/>
      <c r="F35" s="63"/>
      <c r="G35" s="63"/>
      <c r="H35" s="63"/>
      <c r="I35" s="133">
        <f t="shared" si="5"/>
        <v>200</v>
      </c>
    </row>
    <row r="36" spans="1:9" ht="15.75" thickBot="1">
      <c r="A36" s="134"/>
      <c r="B36" s="135" t="s">
        <v>52</v>
      </c>
      <c r="C36" s="123">
        <f aca="true" t="shared" si="6" ref="C36:I36">SUM(C26:C28,C33:C35)</f>
        <v>17598</v>
      </c>
      <c r="D36" s="123">
        <f t="shared" si="6"/>
        <v>11846</v>
      </c>
      <c r="E36" s="123">
        <f t="shared" si="6"/>
        <v>747</v>
      </c>
      <c r="F36" s="123">
        <f t="shared" si="6"/>
        <v>1747</v>
      </c>
      <c r="G36" s="123">
        <f t="shared" si="6"/>
        <v>1725</v>
      </c>
      <c r="H36" s="123">
        <f t="shared" si="6"/>
        <v>167</v>
      </c>
      <c r="I36" s="124">
        <f t="shared" si="6"/>
        <v>33830</v>
      </c>
    </row>
    <row r="37" ht="15">
      <c r="B37" s="44"/>
    </row>
    <row r="38" spans="1:4" ht="15">
      <c r="A38" s="108"/>
      <c r="B38" s="136"/>
      <c r="C38" s="107"/>
      <c r="D38" s="108"/>
    </row>
    <row r="39" spans="1:5" ht="15">
      <c r="A39" s="108"/>
      <c r="B39" s="41" t="s">
        <v>109</v>
      </c>
      <c r="C39" s="107"/>
      <c r="D39" s="108"/>
      <c r="E39" s="82" t="s">
        <v>10</v>
      </c>
    </row>
    <row r="46" spans="1:3" ht="20.25">
      <c r="A46" s="313"/>
      <c r="B46" s="313"/>
      <c r="C46" s="313"/>
    </row>
    <row r="47" spans="1:3" ht="15">
      <c r="A47" s="47"/>
      <c r="B47" s="50"/>
      <c r="C47" s="47"/>
    </row>
    <row r="48" spans="1:4" ht="15">
      <c r="A48" s="139"/>
      <c r="B48" s="140"/>
      <c r="C48" s="142"/>
      <c r="D48" s="56"/>
    </row>
    <row r="49" spans="1:3" ht="15">
      <c r="A49" s="139"/>
      <c r="B49" s="140"/>
      <c r="C49" s="143"/>
    </row>
    <row r="50" ht="15">
      <c r="B50" s="80"/>
    </row>
    <row r="51" ht="15">
      <c r="B51" s="80"/>
    </row>
    <row r="52" ht="15">
      <c r="B52" s="80"/>
    </row>
    <row r="53" spans="1:2" ht="15">
      <c r="A53" s="139"/>
      <c r="B53" s="140"/>
    </row>
  </sheetData>
  <sheetProtection/>
  <mergeCells count="3">
    <mergeCell ref="A12:H12"/>
    <mergeCell ref="A24:F24"/>
    <mergeCell ref="A46:C46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8.28125" style="152" customWidth="1"/>
    <col min="2" max="2" width="10.00390625" style="152" customWidth="1"/>
    <col min="3" max="3" width="12.140625" style="152" customWidth="1"/>
    <col min="4" max="4" width="10.8515625" style="152" customWidth="1"/>
    <col min="5" max="5" width="10.8515625" style="159" customWidth="1"/>
    <col min="6" max="6" width="10.140625" style="152" customWidth="1"/>
    <col min="7" max="7" width="10.00390625" style="152" customWidth="1"/>
    <col min="8" max="16384" width="9.140625" style="152" customWidth="1"/>
  </cols>
  <sheetData>
    <row r="1" ht="20.25">
      <c r="A1" s="181" t="s">
        <v>170</v>
      </c>
    </row>
    <row r="2" spans="1:7" ht="76.5" customHeight="1">
      <c r="A2" s="153"/>
      <c r="B2" s="154" t="s">
        <v>171</v>
      </c>
      <c r="C2" s="154" t="s">
        <v>141</v>
      </c>
      <c r="D2" s="154" t="s">
        <v>142</v>
      </c>
      <c r="E2" s="199" t="s">
        <v>158</v>
      </c>
      <c r="F2" s="156" t="s">
        <v>159</v>
      </c>
      <c r="G2" s="182" t="s">
        <v>160</v>
      </c>
    </row>
    <row r="3" spans="1:7" ht="15.75">
      <c r="A3" s="183" t="s">
        <v>181</v>
      </c>
      <c r="B3" s="303">
        <v>386590</v>
      </c>
      <c r="C3" s="185"/>
      <c r="D3" s="186"/>
      <c r="E3" s="200">
        <v>909500</v>
      </c>
      <c r="F3" s="173">
        <v>0</v>
      </c>
      <c r="G3" s="166"/>
    </row>
    <row r="4" spans="1:3" ht="15">
      <c r="A4" s="187" t="s">
        <v>180</v>
      </c>
      <c r="B4" s="201">
        <v>1058</v>
      </c>
      <c r="C4" s="188"/>
    </row>
    <row r="5" spans="1:6" ht="15.75">
      <c r="A5" s="183" t="s">
        <v>145</v>
      </c>
      <c r="B5" s="162">
        <v>387648</v>
      </c>
      <c r="E5" s="161"/>
      <c r="F5" s="183"/>
    </row>
    <row r="6" spans="1:6" ht="15.75">
      <c r="A6" s="183" t="s">
        <v>132</v>
      </c>
      <c r="B6" s="162">
        <v>387648</v>
      </c>
      <c r="C6" s="189" t="s">
        <v>27</v>
      </c>
      <c r="D6" s="152" t="s">
        <v>161</v>
      </c>
      <c r="E6" s="162"/>
      <c r="F6" s="184"/>
    </row>
    <row r="7" spans="1:2" ht="25.5">
      <c r="A7" s="163" t="s">
        <v>162</v>
      </c>
      <c r="B7" s="201">
        <v>387568</v>
      </c>
    </row>
    <row r="8" spans="1:2" ht="12.75">
      <c r="A8" s="163" t="s">
        <v>163</v>
      </c>
      <c r="B8" s="201"/>
    </row>
    <row r="9" spans="1:5" ht="12.75">
      <c r="A9" s="190" t="s">
        <v>164</v>
      </c>
      <c r="B9" s="302">
        <v>3600</v>
      </c>
      <c r="C9" s="152">
        <v>1100</v>
      </c>
      <c r="E9" s="159" t="s">
        <v>165</v>
      </c>
    </row>
    <row r="10" spans="1:3" ht="12.75">
      <c r="A10" s="190" t="s">
        <v>166</v>
      </c>
      <c r="B10" s="302">
        <v>868</v>
      </c>
      <c r="C10" s="152">
        <v>1200</v>
      </c>
    </row>
    <row r="11" spans="1:5" ht="25.5">
      <c r="A11" s="163" t="s">
        <v>167</v>
      </c>
      <c r="B11" s="302">
        <v>383100</v>
      </c>
      <c r="C11" s="152">
        <v>2200</v>
      </c>
      <c r="E11" s="172">
        <v>567497</v>
      </c>
    </row>
    <row r="12" spans="1:3" ht="25.5">
      <c r="A12" s="163" t="s">
        <v>168</v>
      </c>
      <c r="B12" s="302">
        <v>0</v>
      </c>
      <c r="C12" s="152">
        <v>5200</v>
      </c>
    </row>
    <row r="13" spans="1:3" ht="12.75">
      <c r="A13" s="175" t="s">
        <v>155</v>
      </c>
      <c r="B13" s="302">
        <v>80</v>
      </c>
      <c r="C13" s="152">
        <v>2200</v>
      </c>
    </row>
    <row r="14" spans="1:2" ht="12.75">
      <c r="A14" s="163"/>
      <c r="B14" s="301"/>
    </row>
    <row r="15" spans="1:2" ht="12.75">
      <c r="A15" s="152" t="s">
        <v>169</v>
      </c>
      <c r="B15" s="201">
        <v>0</v>
      </c>
    </row>
    <row r="16" ht="12.75">
      <c r="B16" s="201"/>
    </row>
    <row r="17" spans="1:2" ht="15.75">
      <c r="A17" s="191"/>
      <c r="B17" s="159"/>
    </row>
    <row r="18" spans="1:2" ht="47.25">
      <c r="A18" s="177" t="s">
        <v>157</v>
      </c>
      <c r="B18" s="304">
        <v>522910</v>
      </c>
    </row>
    <row r="19" ht="15.75">
      <c r="A19" s="191"/>
    </row>
    <row r="20" ht="15.75">
      <c r="A20" s="191"/>
    </row>
    <row r="21" spans="1:4" ht="15">
      <c r="A21" s="179" t="s">
        <v>109</v>
      </c>
      <c r="D21" s="152" t="s">
        <v>10</v>
      </c>
    </row>
    <row r="22" spans="1:4" ht="20.25">
      <c r="A22" s="181"/>
      <c r="D22" s="192"/>
    </row>
    <row r="23" spans="1:7" s="188" customFormat="1" ht="15.75">
      <c r="A23" s="192"/>
      <c r="B23" s="192"/>
      <c r="C23" s="192"/>
      <c r="D23" s="192"/>
      <c r="E23" s="162"/>
      <c r="F23" s="192"/>
      <c r="G23" s="192"/>
    </row>
    <row r="24" spans="1:5" ht="15.75">
      <c r="A24" s="183"/>
      <c r="B24" s="184"/>
      <c r="C24" s="184"/>
      <c r="D24" s="184"/>
      <c r="E24" s="201"/>
    </row>
    <row r="25" spans="1:5" ht="15.75">
      <c r="A25" s="160"/>
      <c r="B25" s="188"/>
      <c r="C25" s="188"/>
      <c r="D25" s="188"/>
      <c r="E25" s="161"/>
    </row>
  </sheetData>
  <sheetProtection/>
  <printOptions gridLines="1"/>
  <pageMargins left="1.74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&amp;C&amp;"Dutch TL,Roman"&amp;11Ceļu fonds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4.140625" style="163" customWidth="1"/>
    <col min="2" max="2" width="9.57421875" style="176" customWidth="1"/>
    <col min="3" max="3" width="10.28125" style="176" customWidth="1"/>
    <col min="4" max="4" width="9.7109375" style="176" customWidth="1"/>
    <col min="5" max="5" width="9.57421875" style="176" customWidth="1"/>
    <col min="6" max="6" width="8.28125" style="152" customWidth="1"/>
    <col min="7" max="16384" width="9.140625" style="152" customWidth="1"/>
  </cols>
  <sheetData>
    <row r="1" spans="1:5" ht="20.25">
      <c r="A1" s="331" t="s">
        <v>172</v>
      </c>
      <c r="B1" s="331"/>
      <c r="C1" s="331"/>
      <c r="D1" s="331"/>
      <c r="E1" s="331"/>
    </row>
    <row r="2" spans="1:7" ht="60">
      <c r="A2" s="153"/>
      <c r="B2" s="154" t="s">
        <v>171</v>
      </c>
      <c r="C2" s="154" t="s">
        <v>141</v>
      </c>
      <c r="D2" s="154" t="s">
        <v>142</v>
      </c>
      <c r="E2" s="155" t="s">
        <v>143</v>
      </c>
      <c r="F2" s="156" t="s">
        <v>144</v>
      </c>
      <c r="G2" s="157"/>
    </row>
    <row r="3" spans="1:5" ht="15.75">
      <c r="A3" s="158" t="s">
        <v>181</v>
      </c>
      <c r="B3" s="303">
        <v>63864</v>
      </c>
      <c r="C3" s="152"/>
      <c r="D3" s="152"/>
      <c r="E3" s="159">
        <v>90000</v>
      </c>
    </row>
    <row r="4" spans="1:5" ht="15">
      <c r="A4" s="160" t="s">
        <v>180</v>
      </c>
      <c r="B4" s="152">
        <v>87308</v>
      </c>
      <c r="C4" s="152"/>
      <c r="D4" s="152"/>
      <c r="E4" s="152"/>
    </row>
    <row r="5" spans="1:5" ht="15.75">
      <c r="A5" s="158" t="s">
        <v>145</v>
      </c>
      <c r="B5" s="303">
        <v>151172</v>
      </c>
      <c r="C5" s="152"/>
      <c r="D5" s="152"/>
      <c r="E5" s="152"/>
    </row>
    <row r="6" spans="1:5" ht="15.75">
      <c r="A6" s="158" t="s">
        <v>132</v>
      </c>
      <c r="B6" s="303">
        <v>109642</v>
      </c>
      <c r="C6" s="152"/>
      <c r="D6" s="152"/>
      <c r="E6" s="152"/>
    </row>
    <row r="7" spans="1:5" ht="15.75">
      <c r="A7" s="163" t="s">
        <v>146</v>
      </c>
      <c r="B7" s="164"/>
      <c r="C7" s="152"/>
      <c r="D7" s="152"/>
      <c r="E7" s="152"/>
    </row>
    <row r="8" spans="1:5" ht="12.75">
      <c r="A8" s="163" t="s">
        <v>147</v>
      </c>
      <c r="B8" s="152">
        <v>712</v>
      </c>
      <c r="C8" s="152">
        <v>2200</v>
      </c>
      <c r="D8" s="165" t="s">
        <v>31</v>
      </c>
      <c r="E8" s="152"/>
    </row>
    <row r="9" spans="1:10" ht="38.25">
      <c r="A9" s="163" t="s">
        <v>148</v>
      </c>
      <c r="B9" s="152">
        <v>19287</v>
      </c>
      <c r="C9" s="152">
        <v>5200</v>
      </c>
      <c r="D9" s="165" t="s">
        <v>31</v>
      </c>
      <c r="E9" s="166"/>
      <c r="F9" s="166"/>
      <c r="G9" s="166"/>
      <c r="H9" s="166"/>
      <c r="I9" s="166"/>
      <c r="J9" s="166"/>
    </row>
    <row r="10" spans="1:10" ht="27" customHeight="1">
      <c r="A10" s="163" t="s">
        <v>149</v>
      </c>
      <c r="B10" s="152">
        <v>3025</v>
      </c>
      <c r="C10" s="152">
        <v>2200</v>
      </c>
      <c r="D10" s="165" t="s">
        <v>80</v>
      </c>
      <c r="E10" s="166"/>
      <c r="F10" s="167"/>
      <c r="G10" s="166"/>
      <c r="H10" s="166"/>
      <c r="I10" s="166"/>
      <c r="J10" s="166"/>
    </row>
    <row r="11" spans="1:10" ht="25.5">
      <c r="A11" s="163" t="s">
        <v>150</v>
      </c>
      <c r="B11" s="152">
        <v>2120</v>
      </c>
      <c r="C11" s="152">
        <v>2200</v>
      </c>
      <c r="D11" s="165" t="s">
        <v>80</v>
      </c>
      <c r="E11" s="166"/>
      <c r="F11" s="167"/>
      <c r="G11" s="166"/>
      <c r="H11" s="166"/>
      <c r="I11" s="166"/>
      <c r="J11" s="166"/>
    </row>
    <row r="12" spans="1:10" ht="25.5">
      <c r="A12" s="163" t="s">
        <v>151</v>
      </c>
      <c r="B12" s="152">
        <v>8000</v>
      </c>
      <c r="C12" s="152">
        <v>5200</v>
      </c>
      <c r="D12" s="165" t="s">
        <v>80</v>
      </c>
      <c r="E12" s="166"/>
      <c r="F12" s="167"/>
      <c r="G12" s="166"/>
      <c r="H12" s="166"/>
      <c r="I12" s="166"/>
      <c r="J12" s="166"/>
    </row>
    <row r="13" spans="1:10" ht="25.5">
      <c r="A13" s="163" t="s">
        <v>152</v>
      </c>
      <c r="B13" s="152">
        <v>1000</v>
      </c>
      <c r="C13" s="152">
        <v>3200</v>
      </c>
      <c r="D13" s="165" t="s">
        <v>80</v>
      </c>
      <c r="E13" s="166"/>
      <c r="F13" s="168"/>
      <c r="G13" s="166"/>
      <c r="H13" s="166"/>
      <c r="I13" s="166"/>
      <c r="J13" s="166"/>
    </row>
    <row r="14" spans="1:10" ht="28.5" customHeight="1">
      <c r="A14" s="170" t="s">
        <v>153</v>
      </c>
      <c r="B14" s="152">
        <v>57236</v>
      </c>
      <c r="C14" s="152">
        <v>2200</v>
      </c>
      <c r="D14" s="165" t="s">
        <v>190</v>
      </c>
      <c r="E14" s="166" t="s">
        <v>191</v>
      </c>
      <c r="F14" s="167"/>
      <c r="G14" s="166"/>
      <c r="H14" s="166"/>
      <c r="I14" s="166"/>
      <c r="J14" s="166"/>
    </row>
    <row r="15" spans="1:10" ht="28.5" customHeight="1">
      <c r="A15" s="170" t="s">
        <v>153</v>
      </c>
      <c r="B15" s="152">
        <v>3000</v>
      </c>
      <c r="C15" s="152">
        <v>5200</v>
      </c>
      <c r="D15" s="165" t="s">
        <v>190</v>
      </c>
      <c r="E15" s="166"/>
      <c r="F15" s="167"/>
      <c r="G15" s="166"/>
      <c r="H15" s="166"/>
      <c r="I15" s="166"/>
      <c r="J15" s="166"/>
    </row>
    <row r="16" spans="1:10" ht="38.25">
      <c r="A16" s="171" t="s">
        <v>183</v>
      </c>
      <c r="B16" s="152">
        <v>5669</v>
      </c>
      <c r="C16" s="152">
        <v>2200</v>
      </c>
      <c r="D16" s="165" t="s">
        <v>80</v>
      </c>
      <c r="E16" s="166"/>
      <c r="F16" s="167"/>
      <c r="G16" s="166"/>
      <c r="H16" s="166"/>
      <c r="I16" s="166"/>
      <c r="J16" s="166"/>
    </row>
    <row r="17" spans="1:10" ht="31.5">
      <c r="A17" s="169" t="s">
        <v>184</v>
      </c>
      <c r="B17" s="152">
        <v>545</v>
      </c>
      <c r="C17" s="152">
        <v>2200</v>
      </c>
      <c r="D17" s="165" t="s">
        <v>80</v>
      </c>
      <c r="E17" s="166"/>
      <c r="F17" s="167"/>
      <c r="G17" s="166"/>
      <c r="H17" s="166"/>
      <c r="I17" s="166"/>
      <c r="J17" s="166"/>
    </row>
    <row r="18" spans="1:10" ht="15.75">
      <c r="A18" s="169" t="s">
        <v>186</v>
      </c>
      <c r="B18" s="152">
        <v>0</v>
      </c>
      <c r="C18" s="152">
        <v>2200</v>
      </c>
      <c r="D18" s="165" t="s">
        <v>80</v>
      </c>
      <c r="E18" s="166"/>
      <c r="F18" s="167"/>
      <c r="G18" s="166"/>
      <c r="H18" s="166"/>
      <c r="I18" s="166"/>
      <c r="J18" s="166"/>
    </row>
    <row r="19" spans="1:10" ht="31.5">
      <c r="A19" s="169" t="s">
        <v>185</v>
      </c>
      <c r="B19" s="152">
        <v>153</v>
      </c>
      <c r="C19" s="152">
        <v>2300</v>
      </c>
      <c r="D19" s="165" t="s">
        <v>80</v>
      </c>
      <c r="E19" s="166"/>
      <c r="F19" s="167"/>
      <c r="G19" s="166"/>
      <c r="H19" s="166"/>
      <c r="I19" s="166"/>
      <c r="J19" s="166"/>
    </row>
    <row r="20" spans="1:10" ht="12.75">
      <c r="A20" s="171" t="s">
        <v>154</v>
      </c>
      <c r="B20" s="152">
        <v>6340</v>
      </c>
      <c r="C20" s="152">
        <v>2200</v>
      </c>
      <c r="D20" s="165" t="s">
        <v>80</v>
      </c>
      <c r="E20" s="166"/>
      <c r="F20" s="167"/>
      <c r="G20" s="166"/>
      <c r="H20" s="166"/>
      <c r="I20" s="166"/>
      <c r="J20" s="166"/>
    </row>
    <row r="21" spans="1:10" ht="12.75">
      <c r="A21" s="171" t="s">
        <v>182</v>
      </c>
      <c r="B21" s="152">
        <v>1658</v>
      </c>
      <c r="C21" s="152">
        <v>2200</v>
      </c>
      <c r="D21" s="165" t="s">
        <v>80</v>
      </c>
      <c r="E21" s="166"/>
      <c r="F21" s="167"/>
      <c r="G21" s="166"/>
      <c r="H21" s="166"/>
      <c r="I21" s="166"/>
      <c r="J21" s="166"/>
    </row>
    <row r="22" spans="1:10" ht="25.5">
      <c r="A22" s="171" t="s">
        <v>187</v>
      </c>
      <c r="B22" s="152">
        <v>847</v>
      </c>
      <c r="C22" s="152">
        <v>2200</v>
      </c>
      <c r="D22" s="174" t="s">
        <v>31</v>
      </c>
      <c r="E22" s="166"/>
      <c r="F22" s="166"/>
      <c r="G22" s="166"/>
      <c r="H22" s="166"/>
      <c r="I22" s="166"/>
      <c r="J22" s="166"/>
    </row>
    <row r="23" spans="1:4" ht="12.75">
      <c r="A23" s="171" t="s">
        <v>155</v>
      </c>
      <c r="B23" s="152">
        <v>50</v>
      </c>
      <c r="C23" s="173">
        <v>2200</v>
      </c>
      <c r="D23" s="174" t="s">
        <v>31</v>
      </c>
    </row>
    <row r="24" spans="1:2" ht="12.75">
      <c r="A24" s="175"/>
      <c r="B24" s="159"/>
    </row>
    <row r="25" spans="1:2" ht="12.75">
      <c r="A25" s="163" t="s">
        <v>156</v>
      </c>
      <c r="B25" s="159">
        <v>41530</v>
      </c>
    </row>
    <row r="26" spans="1:2" ht="31.5">
      <c r="A26" s="177" t="s">
        <v>157</v>
      </c>
      <c r="B26" s="178">
        <v>26136</v>
      </c>
    </row>
    <row r="27" ht="15.75">
      <c r="A27" s="177"/>
    </row>
    <row r="28" spans="1:3" ht="15">
      <c r="A28" s="179" t="s">
        <v>109</v>
      </c>
      <c r="C28" s="152" t="s">
        <v>10</v>
      </c>
    </row>
  </sheetData>
  <sheetProtection/>
  <mergeCells count="1">
    <mergeCell ref="A1:E1"/>
  </mergeCells>
  <printOptions gridLines="1"/>
  <pageMargins left="0.6692913385826772" right="0.2755905511811024" top="0.39" bottom="0.26" header="0.22" footer="0.16"/>
  <pageSetup horizontalDpi="600" verticalDpi="600" orientation="portrait" paperSize="9" r:id="rId1"/>
  <headerFooter alignWithMargins="0">
    <oddHeader>&amp;C&amp;"Dutch TL,Roman"&amp;11Dabas resursi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15" sqref="H15"/>
    </sheetView>
  </sheetViews>
  <sheetFormatPr defaultColWidth="8.8515625" defaultRowHeight="12.75"/>
  <cols>
    <col min="1" max="1" width="29.00390625" style="152" customWidth="1"/>
    <col min="2" max="2" width="9.421875" style="152" customWidth="1"/>
    <col min="3" max="3" width="11.421875" style="152" customWidth="1"/>
    <col min="4" max="4" width="10.28125" style="152" customWidth="1"/>
    <col min="5" max="5" width="11.421875" style="152" customWidth="1"/>
    <col min="6" max="16384" width="8.8515625" style="152" customWidth="1"/>
  </cols>
  <sheetData>
    <row r="1" spans="1:3" ht="39" customHeight="1">
      <c r="A1" s="332" t="s">
        <v>179</v>
      </c>
      <c r="B1" s="332"/>
      <c r="C1" s="332"/>
    </row>
    <row r="2" spans="1:4" ht="45">
      <c r="A2" s="153"/>
      <c r="B2" s="154" t="s">
        <v>171</v>
      </c>
      <c r="C2" s="153"/>
      <c r="D2" s="180"/>
    </row>
    <row r="3" spans="1:4" ht="15.75">
      <c r="A3" s="183" t="s">
        <v>181</v>
      </c>
      <c r="B3" s="183">
        <v>9000</v>
      </c>
      <c r="D3" s="186"/>
    </row>
    <row r="4" spans="1:4" ht="15">
      <c r="A4" s="187" t="s">
        <v>180</v>
      </c>
      <c r="B4" s="152">
        <v>8598</v>
      </c>
      <c r="D4" s="186"/>
    </row>
    <row r="5" spans="1:4" ht="15.75">
      <c r="A5" s="183" t="s">
        <v>145</v>
      </c>
      <c r="B5" s="193">
        <f>B3+B4</f>
        <v>17598</v>
      </c>
      <c r="D5" s="186"/>
    </row>
    <row r="6" spans="1:4" ht="15.75">
      <c r="A6" s="183" t="s">
        <v>132</v>
      </c>
      <c r="B6" s="194">
        <f>SUM(B8:B12)</f>
        <v>17598</v>
      </c>
      <c r="D6" s="186"/>
    </row>
    <row r="7" spans="1:4" ht="12.75">
      <c r="A7" s="173" t="s">
        <v>173</v>
      </c>
      <c r="D7" s="186"/>
    </row>
    <row r="8" spans="1:4" ht="12.75">
      <c r="A8" s="173" t="s">
        <v>174</v>
      </c>
      <c r="B8" s="152">
        <v>20</v>
      </c>
      <c r="D8" s="186"/>
    </row>
    <row r="9" spans="1:6" ht="15">
      <c r="A9" s="173" t="s">
        <v>175</v>
      </c>
      <c r="B9" s="152">
        <f>1853+3487</f>
        <v>5340</v>
      </c>
      <c r="D9" s="195"/>
      <c r="E9" s="196"/>
      <c r="F9" s="173"/>
    </row>
    <row r="10" spans="1:6" ht="15">
      <c r="A10" s="173" t="s">
        <v>176</v>
      </c>
      <c r="B10" s="152">
        <f>6172+5108</f>
        <v>11280</v>
      </c>
      <c r="D10" s="195"/>
      <c r="E10" s="196"/>
      <c r="F10" s="173"/>
    </row>
    <row r="11" spans="1:6" ht="15">
      <c r="A11" s="173" t="s">
        <v>177</v>
      </c>
      <c r="B11" s="152">
        <f>573+385</f>
        <v>958</v>
      </c>
      <c r="D11" s="195"/>
      <c r="E11" s="196"/>
      <c r="F11" s="173"/>
    </row>
    <row r="12" spans="4:6" ht="12.75">
      <c r="D12" s="195"/>
      <c r="E12" s="173"/>
      <c r="F12" s="173"/>
    </row>
    <row r="13" ht="12.75" customHeight="1">
      <c r="D13" s="186"/>
    </row>
    <row r="14" spans="1:4" ht="12.75">
      <c r="A14" s="152" t="s">
        <v>169</v>
      </c>
      <c r="B14" s="197">
        <f>B5-B6</f>
        <v>0</v>
      </c>
      <c r="D14" s="186"/>
    </row>
    <row r="15" spans="2:4" ht="12.75">
      <c r="B15" s="197"/>
      <c r="D15" s="186"/>
    </row>
    <row r="16" spans="2:4" ht="12.75">
      <c r="B16" s="197"/>
      <c r="D16" s="186"/>
    </row>
    <row r="17" ht="12.75">
      <c r="D17" s="186"/>
    </row>
    <row r="18" spans="1:4" ht="12.75">
      <c r="A18" s="152">
        <v>2100</v>
      </c>
      <c r="D18" s="186"/>
    </row>
    <row r="19" spans="1:4" ht="12.75">
      <c r="A19" s="152">
        <v>2200</v>
      </c>
      <c r="B19" s="152">
        <v>7398</v>
      </c>
      <c r="D19" s="186"/>
    </row>
    <row r="20" spans="1:4" ht="12.75">
      <c r="A20" s="152">
        <v>2300</v>
      </c>
      <c r="B20" s="152">
        <v>8000</v>
      </c>
      <c r="D20" s="186"/>
    </row>
    <row r="21" spans="1:4" ht="12.75">
      <c r="A21" s="152">
        <v>3200</v>
      </c>
      <c r="D21" s="186"/>
    </row>
    <row r="22" spans="1:4" ht="12.75">
      <c r="A22" s="152">
        <v>5200</v>
      </c>
      <c r="B22" s="152">
        <v>2000</v>
      </c>
      <c r="D22" s="186"/>
    </row>
    <row r="23" spans="1:4" ht="12.75">
      <c r="A23" s="152">
        <v>6200</v>
      </c>
      <c r="B23" s="152">
        <v>200</v>
      </c>
      <c r="D23" s="186"/>
    </row>
    <row r="24" spans="1:4" ht="12.75">
      <c r="A24" s="152">
        <v>6400</v>
      </c>
      <c r="D24" s="186"/>
    </row>
    <row r="25" spans="1:4" ht="12.75">
      <c r="A25" s="152">
        <v>7220</v>
      </c>
      <c r="D25" s="186"/>
    </row>
    <row r="26" spans="1:4" s="198" customFormat="1" ht="12.75">
      <c r="A26" s="198" t="s">
        <v>178</v>
      </c>
      <c r="B26" s="198">
        <f>SUM(B18:B25)</f>
        <v>17598</v>
      </c>
      <c r="D26" s="186"/>
    </row>
    <row r="28" spans="1:3" ht="15">
      <c r="A28" s="179" t="s">
        <v>109</v>
      </c>
      <c r="C28" s="152" t="s">
        <v>10</v>
      </c>
    </row>
    <row r="31" ht="12.75"/>
    <row r="32" ht="12.75">
      <c r="D32" s="165"/>
    </row>
    <row r="33" ht="12.75">
      <c r="D33" s="165"/>
    </row>
    <row r="34" ht="12.75">
      <c r="D34" s="165"/>
    </row>
    <row r="35" ht="12.75">
      <c r="D35" s="165"/>
    </row>
    <row r="36" ht="12.75">
      <c r="D36" s="165"/>
    </row>
    <row r="38" ht="12.75">
      <c r="D38" s="165"/>
    </row>
  </sheetData>
  <sheetProtection/>
  <mergeCells count="1">
    <mergeCell ref="A1:C1"/>
  </mergeCells>
  <printOptions gridLines="1"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&amp;C&amp;"Dutch TL,Roman"&amp;11Ziedojumi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2018-12-27T08:36:40Z</cp:lastPrinted>
  <dcterms:created xsi:type="dcterms:W3CDTF">2004-01-19T11:58:34Z</dcterms:created>
  <dcterms:modified xsi:type="dcterms:W3CDTF">2019-01-11T12:45:32Z</dcterms:modified>
  <cp:category/>
  <cp:version/>
  <cp:contentType/>
  <cp:contentStatus/>
</cp:coreProperties>
</file>