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6660" tabRatio="747" activeTab="2"/>
  </bookViews>
  <sheets>
    <sheet name="Specbudžets" sheetId="1" r:id="rId1"/>
    <sheet name="Specb pa veidiem" sheetId="2" r:id="rId2"/>
    <sheet name="Ziedojumi un dāvinājumi" sheetId="3" r:id="rId3"/>
    <sheet name="Dabas res." sheetId="4" r:id="rId4"/>
    <sheet name="ceļu fonds" sheetId="5" r:id="rId5"/>
    <sheet name="ziedojumi" sheetId="6" r:id="rId6"/>
    <sheet name="Fin Namsaimn.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<sst xmlns="http://schemas.openxmlformats.org/spreadsheetml/2006/main" count="474" uniqueCount="212">
  <si>
    <t>Pavisam ieņēmumi</t>
  </si>
  <si>
    <t>S.Velberga</t>
  </si>
  <si>
    <t>Tai skaitā:</t>
  </si>
  <si>
    <t>Atlikums uz perioda beigām</t>
  </si>
  <si>
    <t>Autoceļu (ielu) ikdienas uzturēšana</t>
  </si>
  <si>
    <t>tai skaitā:</t>
  </si>
  <si>
    <t>Atlik. uz  perioda beigām</t>
  </si>
  <si>
    <t>Valdības funkcijas</t>
  </si>
  <si>
    <t>Izdevumu kods</t>
  </si>
  <si>
    <t>Ūdensanalīžu veikšana</t>
  </si>
  <si>
    <t xml:space="preserve">Autoceļu  (ielu) periodiskā uzturēšana </t>
  </si>
  <si>
    <t>Bankas pakalpojumi</t>
  </si>
  <si>
    <t>Autotransp.</t>
  </si>
  <si>
    <t>Algas</t>
  </si>
  <si>
    <t>Sociālais nod.</t>
  </si>
  <si>
    <t>tautsaimn.</t>
  </si>
  <si>
    <t>Izdevumi brauktuves ikdienas uzturēšanai</t>
  </si>
  <si>
    <t>Zivju resursu atjaunošanai un aizsardzībai</t>
  </si>
  <si>
    <t>04.510</t>
  </si>
  <si>
    <t>No dabas resursu nodokļa</t>
  </si>
  <si>
    <t>05.400</t>
  </si>
  <si>
    <t>t.sk.</t>
  </si>
  <si>
    <t xml:space="preserve">        Kultūrai</t>
  </si>
  <si>
    <t xml:space="preserve">        Izglītībai</t>
  </si>
  <si>
    <t xml:space="preserve">        Soc.apdroš un soc.nodrošin.</t>
  </si>
  <si>
    <t>Kopā:</t>
  </si>
  <si>
    <t>05.200</t>
  </si>
  <si>
    <t xml:space="preserve"> Izpilde</t>
  </si>
  <si>
    <t>Saņemtā mērķdot.</t>
  </si>
  <si>
    <t>Bankas % plāns</t>
  </si>
  <si>
    <t>Pilsētas mežu vides stāvokļa kontrole (inventarizācija, kokaudzes atjaunošana)</t>
  </si>
  <si>
    <t>Ūdenslīmeņa svārstību novērošanai - hidrometeoroloģiskā informācija</t>
  </si>
  <si>
    <t>Nododamās funkcijas PA "Ogres namsaimnieks" realizējamās no speciālā budžeta</t>
  </si>
  <si>
    <t>No ceļu fonda</t>
  </si>
  <si>
    <t>Summa EUR</t>
  </si>
  <si>
    <t>Transferti pagastiem un PA Ogres namsaimnieks</t>
  </si>
  <si>
    <t>Ogres nams.</t>
  </si>
  <si>
    <t xml:space="preserve">        Vispārējie valdības dienesti</t>
  </si>
  <si>
    <t>Ogres novada pašvaldības</t>
  </si>
  <si>
    <t>__________ Saistošajiem noteikumiem Nr._____</t>
  </si>
  <si>
    <t>Kods</t>
  </si>
  <si>
    <t xml:space="preserve">   Ieņēmuma pozīcijas nosaukums             </t>
  </si>
  <si>
    <t>Ogres novada 2007.g. budžets (bez aģentūrām)</t>
  </si>
  <si>
    <t>Nodokļu ieņēmumi</t>
  </si>
  <si>
    <t>5.5.3.0.</t>
  </si>
  <si>
    <t>Dabas resursu nodoklis</t>
  </si>
  <si>
    <t>Nenodokļu ieņēmumi</t>
  </si>
  <si>
    <t>8.6.2.0.</t>
  </si>
  <si>
    <t>Procentu ieņēmumi par kontu atlikumiem</t>
  </si>
  <si>
    <t>12.3.9.0.</t>
  </si>
  <si>
    <t>Citi dažādi nenodokļu ieņēmumi</t>
  </si>
  <si>
    <t xml:space="preserve">18.6.2.0. </t>
  </si>
  <si>
    <t>Pašvaldību saņemtie valsts budžeta transferti noteiktam mērķim</t>
  </si>
  <si>
    <t>21.0.0.0.</t>
  </si>
  <si>
    <t>Budžeta iestāžu ieņēmumi</t>
  </si>
  <si>
    <t>21.3.0.0.</t>
  </si>
  <si>
    <t>Ieņēmumi no budžeta iestāžu sniegtajiem maksas pakalpojumiem un citi pašu ieņēmumi</t>
  </si>
  <si>
    <t>21.3.4.0.</t>
  </si>
  <si>
    <t>Procentu ieņēmumi par maksas pakalpojumu un citu pašu ieņēmumu ieguldījumiem depozītā vai kontu atlikumiem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</si>
  <si>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</si>
  <si>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</si>
  <si>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</si>
  <si>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</si>
  <si>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</si>
  <si>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F20010000</t>
  </si>
  <si>
    <t>Kopā ar budžeta atlikumu</t>
  </si>
  <si>
    <t>04.000</t>
  </si>
  <si>
    <t>Ekonomiskā darbība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</si>
  <si>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</si>
  <si>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</si>
  <si>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</si>
  <si>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</si>
  <si>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</si>
  <si>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</si>
  <si>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05.000</t>
  </si>
  <si>
    <t>Vides aizsardzība</t>
  </si>
  <si>
    <t>05.100</t>
  </si>
  <si>
    <t>Atkritumu apsaimniekošana</t>
  </si>
  <si>
    <t>Notekūdeņu apsaimniekošana</t>
  </si>
  <si>
    <t>05.300</t>
  </si>
  <si>
    <t>Vides piesārņojuma novēršana un samazināšana</t>
  </si>
  <si>
    <t>Bioloģiskās daudzveidības un ainavas aizsardzība</t>
  </si>
  <si>
    <t>06.000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</si>
  <si>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</si>
  <si>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</si>
  <si>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</si>
  <si>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</si>
  <si>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</si>
  <si>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</si>
  <si>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</si>
  <si>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Kopā izdevumi:</t>
  </si>
  <si>
    <t>F40 02 00 20</t>
  </si>
  <si>
    <t>Kredīta atmaksa</t>
  </si>
  <si>
    <t>Atlikums gada beigās</t>
  </si>
  <si>
    <t>01.830    7230</t>
  </si>
  <si>
    <t>Pašvaldību  uzturēšanas izdevumu transferti padotības iestādēm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</si>
  <si>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</si>
  <si>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</si>
  <si>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</si>
  <si>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</si>
  <si>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</si>
  <si>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</si>
  <si>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</si>
  <si>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>Subsīdijas komersantiem, sabiedriskajām org. un citām institūcijām</t>
  </si>
  <si>
    <t>Nemateriālie ieguldījumi</t>
  </si>
  <si>
    <t>Pamatlīdzekļi</t>
  </si>
  <si>
    <t>Pašvaldību budžeta uzturēšanas izdevumu transferti</t>
  </si>
  <si>
    <t xml:space="preserve"> IZDEVUMI KOPĀ</t>
  </si>
  <si>
    <t>Ogres novada domes</t>
  </si>
  <si>
    <t>_______.2007.g.lēmumam Nr.</t>
  </si>
  <si>
    <t>Budžeta nosaukumi</t>
  </si>
  <si>
    <t>Autoceļu (ielu) fonds</t>
  </si>
  <si>
    <t>Pārējie ieņēmumi</t>
  </si>
  <si>
    <t>Kopā           (EUR)</t>
  </si>
  <si>
    <t>tai sk. Atalgojums (1100)</t>
  </si>
  <si>
    <t>Soc.nod.(1200)</t>
  </si>
  <si>
    <t>S. Velberga</t>
  </si>
  <si>
    <t>PA Ogres namsaimnieks</t>
  </si>
  <si>
    <t>Kopā EUR</t>
  </si>
  <si>
    <t>Ogres novada Suntažu pagasta pārvaldes</t>
  </si>
  <si>
    <t>Ogres novada Suntažu pagasta pārvaldes vadītājs:                    A.Ronis</t>
  </si>
  <si>
    <t>Ogres novada Madlienas pagasta pārvaldes</t>
  </si>
  <si>
    <t>Ogres novada Madlienas pagasta pārvaldes vadītājs:                                  O.Atslēdziņš</t>
  </si>
  <si>
    <t>Ogres novada Meņģeles pagasta pārvaldes</t>
  </si>
  <si>
    <t>Ogres novada Meņģeles pagasta pārvaldes vadītājs:                              I.Jermacāne</t>
  </si>
  <si>
    <t>Ogres novada Ķeipenes pagasta pārvaldes</t>
  </si>
  <si>
    <t>F40 02 00 20 Kredīta atmaksa</t>
  </si>
  <si>
    <t>Ogres novada Ķeipenes pagasta pārvaldes vadītājs:                            V.Sirsonis</t>
  </si>
  <si>
    <t>Ogres novada Taurupes pagasta pārvaldes</t>
  </si>
  <si>
    <t>Ogres novada Taurupes pagasta pārvaldes vadītājs:                               J.Stafeckis</t>
  </si>
  <si>
    <t>Ogres novada Mazozolu pagasta pārvaldes</t>
  </si>
  <si>
    <t>Ogres novada Mazozolu pagasta pārvaldes vadītājs:                               Dz.Žvīgurs</t>
  </si>
  <si>
    <t>Ogres novada Lauberes pagasta pārvaldes</t>
  </si>
  <si>
    <t>Ogres novada Lauberes pagasta pārvaldes vadītājs:                                    A.Misters</t>
  </si>
  <si>
    <t>Ogres novada Krapes pagasta pārvaldes</t>
  </si>
  <si>
    <t>Ogres novada Krapes pagasta pārvaldes vadītājs:                                           I.Sandore</t>
  </si>
  <si>
    <t>Kontrolei:                   Ieņēmumi</t>
  </si>
  <si>
    <t>Atlikums</t>
  </si>
  <si>
    <t>Izdevumi</t>
  </si>
  <si>
    <t>Pielikums Nr.4</t>
  </si>
  <si>
    <t>23.0.0.0.</t>
  </si>
  <si>
    <t>Saņemtie ziedojumi un dāvinājumi</t>
  </si>
  <si>
    <t>01.000</t>
  </si>
  <si>
    <t>Vispārējie valdības dienesti</t>
  </si>
  <si>
    <t>08.000</t>
  </si>
  <si>
    <t>Atpūta, kultūra un reliģija</t>
  </si>
  <si>
    <t>09.000</t>
  </si>
  <si>
    <t>Izglītība</t>
  </si>
  <si>
    <t>10.000</t>
  </si>
  <si>
    <t>Sociālā aizsardzība</t>
  </si>
  <si>
    <t>Pensijas un sociālie pabalsti naudā</t>
  </si>
  <si>
    <t>Ogres novada pašvaldības 2016.gada speciālā budžeta ieņēmumi.</t>
  </si>
  <si>
    <t>Ogres novada 2015.g. izpilde</t>
  </si>
  <si>
    <t xml:space="preserve">Ogres un Ogresgala 2016.g. budžets </t>
  </si>
  <si>
    <t>Pašvald. aģentūras "Ogres namsaim- nieks" 2016.g. budžets</t>
  </si>
  <si>
    <t>Suntažu pagasta pārvaldes 2016.g. budžets</t>
  </si>
  <si>
    <t>Lauberes pagasta pārvaldes 2016.g. budžets</t>
  </si>
  <si>
    <t>Ķeipenes pagasta pārvaldes 2016.g. budžets</t>
  </si>
  <si>
    <t>Madlienas pagasta pārvaldes 2016.g. budžets</t>
  </si>
  <si>
    <t>Krapes pagasta pārvaldes 2016.g. budžets</t>
  </si>
  <si>
    <t>Mazozolu pagasta pārvaldes 2016.g. budžets</t>
  </si>
  <si>
    <t>Meņģeles pagasta pārvaldes 2016.g. budžets</t>
  </si>
  <si>
    <t>Taurupes pagasta pārvaldes 2016.g. budžets</t>
  </si>
  <si>
    <t>Ogres novada pašvaldības 2016.g. budžets</t>
  </si>
  <si>
    <t>Budžeta nodaļas vadītāja</t>
  </si>
  <si>
    <t>Budžeta  atl.uz  01. 01. 2016.g.</t>
  </si>
  <si>
    <t>2016.gada speciālo budžetu kopsavilkums</t>
  </si>
  <si>
    <t>2016.gada ieņēmumi</t>
  </si>
  <si>
    <t>Atlikums uz 01.01.2016.</t>
  </si>
  <si>
    <t>Pavisam ieņēmumi 2016.g.</t>
  </si>
  <si>
    <t>Izdevumi 2016.g.</t>
  </si>
  <si>
    <t>Atlikums uz 01.01.2017.g.</t>
  </si>
  <si>
    <t>Ogres novada pašvaldības 2016.gada ziedojumu un dāvinālumu ieņēmumi.</t>
  </si>
  <si>
    <t>Ogres novada pašvaldības 2016. gada ziedojumu un dāvinājumu  izdevumi atbilstoši funkcionālajām kategorijām.</t>
  </si>
  <si>
    <t>Ogres novada pašvaldības 2016. gada ziedojumu un dāvinājumu  izdevumi atbilstoši ekonomiskajām kategorijām.</t>
  </si>
  <si>
    <t>Ogres novada pašvaldības 2016. gada speciālā budžeta  izdevumi atbilstoši funkcionālajām kategorijām.</t>
  </si>
  <si>
    <t>Ogres novada pašvaldības 2016. gada budžeta  izdevumi atbilstoši ekonomiskajām kategorijām.</t>
  </si>
  <si>
    <t xml:space="preserve"> 2015.g.  izpilde
(EUR)</t>
  </si>
  <si>
    <t xml:space="preserve"> 2016.g.  budžets
(EUR)</t>
  </si>
  <si>
    <t>2016.g.ieņēmumi</t>
  </si>
  <si>
    <t>Atlik.uz 01.01.2016</t>
  </si>
  <si>
    <t>Ogres un Ogresgala 2016.g.dabas resursu nodoklis</t>
  </si>
  <si>
    <t>Latvāņu ierobežošanas pasākumi</t>
  </si>
  <si>
    <t>Dendroloģisko kokaugu inventarizācija parkā "Špakovska parks"</t>
  </si>
  <si>
    <t>Dendroloģiskā  parka "Špakovska parks" topogrāfiskā uzmērīšana</t>
  </si>
  <si>
    <t xml:space="preserve">Ogres un Ogresgala  2016.gada ceļu fonds. </t>
  </si>
  <si>
    <t xml:space="preserve">Ogres un Ogresgala  2016.gada ziedojumu un dāvinājumu kopsavilkums. </t>
  </si>
  <si>
    <t>Loka ielas grāvju sistēmas izteku atjaunošana</t>
  </si>
  <si>
    <t>Ūdensnotekas (pašvaldībai piekrītošā zeme) atjaunošana no īpašuma Urdziņa 41 līdz Karjera ielai</t>
  </si>
  <si>
    <t>Ogres HES dokumentācijas ekspertīze</t>
  </si>
  <si>
    <t>Digitālās mērlatas, videokameras iegāde un uzstādīšana plūdu riska zonā</t>
  </si>
  <si>
    <t>Grāvju tīrīšana un caurteku atjaunošana Liepu ielā, Ogresgalā</t>
  </si>
  <si>
    <t>Saņemts DR nodoklis</t>
  </si>
  <si>
    <t>Bankas %</t>
  </si>
  <si>
    <t>Akmeņu ielas Lietus ūdens kanalizācijas otrā kārta</t>
  </si>
  <si>
    <t>Meliorācijas un hidrotehnisko būvju tehniskās apsekošanas atzinums.</t>
  </si>
  <si>
    <t>Ūdensnoteku tīrīšana, caurteku sakārtošana</t>
  </si>
  <si>
    <t>Derīgo izrakteņu ieguves projekts  Smilts-grants atradnei īpašumā “Pagasta Māja”, Ogresgala pag., Ogres nov.</t>
  </si>
  <si>
    <t xml:space="preserve">Valsts nodeva VĢMA par derīgo izrakteņu krājumu akceptēšanu Suntažu un Ciemupes karjeriem </t>
  </si>
  <si>
    <t xml:space="preserve">Karjeru licenzes laukumu nospraušana dabā pēc MK noteikumiem </t>
  </si>
  <si>
    <t xml:space="preserve">Zivju resursu piegāde atjaunošanai 100 gab.zivis - amūri </t>
  </si>
  <si>
    <t>21.4.9.0.</t>
  </si>
  <si>
    <t xml:space="preserve">F20010000 </t>
  </si>
  <si>
    <t>Ogres novada Ogres un Ogresgala pagasta pārvaldes</t>
  </si>
  <si>
    <t>PA Ogres namsaimnieks direktors:                                            A.Briedis</t>
  </si>
  <si>
    <t>PA "Ogres namsaim- nieks" 2016.g. budžets</t>
  </si>
  <si>
    <t>PA "Kultūras centrs" 2016.g. budžets</t>
  </si>
  <si>
    <t>Aile kontrolei</t>
  </si>
  <si>
    <t>Mācību, darba un dienesta komandējumi, darba braucieni</t>
  </si>
  <si>
    <t>Pārējie maksājumi iedzīvotājiem natūrā un kompensācijas</t>
  </si>
  <si>
    <t>Pašvaldību uzturēšanas izdevumu transferti</t>
  </si>
  <si>
    <t>Pielikums Nr.5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</si>
</sst>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000"/>
    <numFmt numFmtId="179" formatCode="0.00000"/>
    <numFmt numFmtId="180" formatCode="0.000000"/>
    <numFmt numFmtId="181" formatCode="0.000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_-&quot;Ls&quot;\ * #,##0.0_-;\-&quot;Ls&quot;\ * #,##0.0_-;_-&quot;Ls&quot;\ * &quot;-&quot;??_-;_-@_-"/>
    <numFmt numFmtId="186" formatCode="_-&quot;Ls&quot;\ * #,##0_-;\-&quot;Ls&quot;\ * #,##0_-;_-&quot;Ls&quot;\ * &quot;-&quot;??_-;_-@_-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"/>
    <numFmt numFmtId="192" formatCode="000000"/>
    <numFmt numFmtId="193" formatCode="dd/mm/yy"/>
    <numFmt numFmtId="194" formatCode="0.000000000"/>
    <numFmt numFmtId="195" formatCode="0.0000000000"/>
    <numFmt numFmtId="196" formatCode="0.00000000"/>
    <numFmt numFmtId="197" formatCode="0.0000000"/>
    <numFmt numFmtId="198" formatCode="#,##0.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[$€-2]\ #,##0.00_);[Red]\([$€-2]\ #,##0.00\)"/>
    <numFmt numFmtId="208" formatCode="#,##0.000"/>
  </numFmts>
  <fonts count="64">
    <font>
      <sz val="10"/>
      <name val="RimTimes"/>
      <family val="0"/>
    </font>
    <font>
      <b/>
      <sz val="10"/>
      <name val="RimTimes"/>
      <family val="0"/>
    </font>
    <font>
      <i/>
      <sz val="10"/>
      <name val="RimTimes"/>
      <family val="0"/>
    </font>
    <font>
      <b/>
      <i/>
      <sz val="10"/>
      <name val="RimTimes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RimTimes"/>
      <family val="0"/>
    </font>
    <font>
      <u val="single"/>
      <sz val="10"/>
      <color indexed="36"/>
      <name val="RimTimes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28" borderId="0" applyNumberFormat="0" applyBorder="0" applyAlignment="0" applyProtection="0"/>
    <xf numFmtId="0" fontId="14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26" fillId="44" borderId="1" applyNumberFormat="0" applyAlignment="0" applyProtection="0"/>
    <xf numFmtId="0" fontId="49" fillId="45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46" borderId="2" applyNumberFormat="0" applyAlignment="0" applyProtection="0"/>
    <xf numFmtId="0" fontId="51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57" fillId="49" borderId="2" applyNumberFormat="0" applyAlignment="0" applyProtection="0"/>
    <xf numFmtId="0" fontId="21" fillId="44" borderId="7" applyNumberFormat="0" applyAlignment="0" applyProtection="0"/>
    <xf numFmtId="0" fontId="22" fillId="0" borderId="8" applyNumberFormat="0" applyFill="0" applyAlignment="0" applyProtection="0"/>
    <xf numFmtId="0" fontId="18" fillId="12" borderId="0" applyNumberFormat="0" applyBorder="0" applyAlignment="0" applyProtection="0"/>
    <xf numFmtId="0" fontId="58" fillId="0" borderId="9" applyNumberFormat="0" applyFill="0" applyAlignment="0" applyProtection="0"/>
    <xf numFmtId="0" fontId="27" fillId="50" borderId="0" applyNumberFormat="0" applyBorder="0" applyAlignment="0" applyProtection="0"/>
    <xf numFmtId="0" fontId="59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60" fillId="46" borderId="11" applyNumberFormat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6" fillId="53" borderId="12" applyNumberFormat="0" applyAlignment="0" applyProtection="0"/>
    <xf numFmtId="9" fontId="0" fillId="0" borderId="0" applyFont="0" applyFill="0" applyBorder="0" applyAlignment="0" applyProtection="0"/>
    <xf numFmtId="0" fontId="7" fillId="54" borderId="13" applyNumberFormat="0" applyFont="0" applyAlignment="0" applyProtection="0"/>
    <xf numFmtId="0" fontId="30" fillId="0" borderId="14" applyNumberFormat="0" applyFill="0" applyAlignment="0" applyProtection="0"/>
    <xf numFmtId="0" fontId="15" fillId="1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104" applyNumberFormat="1" applyFont="1" applyAlignment="1">
      <alignment horizontal="right"/>
    </xf>
    <xf numFmtId="0" fontId="7" fillId="0" borderId="0" xfId="104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49" fontId="10" fillId="0" borderId="0" xfId="88" applyNumberFormat="1" applyFont="1" applyFill="1" applyBorder="1" applyAlignment="1">
      <alignment horizontal="right"/>
      <protection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5" fillId="55" borderId="0" xfId="0" applyNumberFormat="1" applyFont="1" applyFill="1" applyAlignment="1">
      <alignment/>
    </xf>
    <xf numFmtId="0" fontId="7" fillId="55" borderId="0" xfId="0" applyFont="1" applyFill="1" applyAlignment="1">
      <alignment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/>
    </xf>
    <xf numFmtId="3" fontId="10" fillId="0" borderId="0" xfId="88" applyNumberFormat="1" applyFont="1" applyFill="1" applyBorder="1">
      <alignment/>
      <protection/>
    </xf>
    <xf numFmtId="0" fontId="25" fillId="0" borderId="19" xfId="0" applyFont="1" applyBorder="1" applyAlignment="1">
      <alignment horizontal="left" wrapText="1"/>
    </xf>
    <xf numFmtId="3" fontId="25" fillId="0" borderId="19" xfId="0" applyNumberFormat="1" applyFont="1" applyBorder="1" applyAlignment="1">
      <alignment/>
    </xf>
    <xf numFmtId="3" fontId="25" fillId="0" borderId="19" xfId="0" applyNumberFormat="1" applyFont="1" applyFill="1" applyBorder="1" applyAlignment="1">
      <alignment/>
    </xf>
    <xf numFmtId="0" fontId="12" fillId="0" borderId="19" xfId="0" applyFont="1" applyBorder="1" applyAlignment="1">
      <alignment wrapText="1"/>
    </xf>
    <xf numFmtId="0" fontId="7" fillId="55" borderId="0" xfId="0" applyFont="1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4" fillId="0" borderId="0" xfId="97" applyFont="1" applyFill="1" applyAlignment="1">
      <alignment horizontal="left"/>
      <protection/>
    </xf>
    <xf numFmtId="0" fontId="34" fillId="0" borderId="20" xfId="93" applyFont="1" applyFill="1" applyBorder="1" applyAlignment="1">
      <alignment horizontal="center" vertical="center" wrapText="1"/>
      <protection/>
    </xf>
    <xf numFmtId="0" fontId="34" fillId="0" borderId="21" xfId="93" applyFont="1" applyFill="1" applyBorder="1" applyAlignment="1">
      <alignment vertical="center" wrapText="1"/>
      <protection/>
    </xf>
    <xf numFmtId="0" fontId="38" fillId="0" borderId="0" xfId="95" applyFont="1">
      <alignment/>
      <protection/>
    </xf>
    <xf numFmtId="0" fontId="35" fillId="0" borderId="0" xfId="95" applyFont="1" applyBorder="1" applyProtection="1">
      <alignment/>
      <protection/>
    </xf>
    <xf numFmtId="0" fontId="35" fillId="0" borderId="0" xfId="95" applyFont="1" applyBorder="1" applyAlignment="1">
      <alignment wrapText="1"/>
      <protection/>
    </xf>
    <xf numFmtId="0" fontId="34" fillId="0" borderId="0" xfId="89" applyFont="1" applyAlignment="1">
      <alignment wrapText="1"/>
      <protection/>
    </xf>
    <xf numFmtId="0" fontId="38" fillId="0" borderId="0" xfId="97" applyFont="1">
      <alignment/>
      <protection/>
    </xf>
    <xf numFmtId="0" fontId="12" fillId="0" borderId="19" xfId="95" applyFont="1" applyBorder="1" applyAlignment="1">
      <alignment horizontal="center" vertical="center"/>
      <protection/>
    </xf>
    <xf numFmtId="0" fontId="12" fillId="0" borderId="19" xfId="104" applyNumberFormat="1" applyFont="1" applyBorder="1" applyAlignment="1">
      <alignment horizontal="center" vertical="center"/>
    </xf>
    <xf numFmtId="0" fontId="12" fillId="0" borderId="22" xfId="97" applyFont="1" applyBorder="1" applyAlignment="1">
      <alignment horizontal="justify" vertical="top" wrapText="1"/>
      <protection/>
    </xf>
    <xf numFmtId="0" fontId="12" fillId="0" borderId="23" xfId="97" applyFont="1" applyBorder="1" applyAlignment="1">
      <alignment horizontal="center" vertical="top" wrapText="1"/>
      <protection/>
    </xf>
    <xf numFmtId="0" fontId="12" fillId="0" borderId="23" xfId="97" applyFont="1" applyFill="1" applyBorder="1" applyAlignment="1">
      <alignment horizontal="center" vertical="top" wrapText="1"/>
      <protection/>
    </xf>
    <xf numFmtId="0" fontId="40" fillId="0" borderId="23" xfId="97" applyFont="1" applyBorder="1" applyAlignment="1">
      <alignment horizontal="center" vertical="top" wrapText="1"/>
      <protection/>
    </xf>
    <xf numFmtId="0" fontId="40" fillId="0" borderId="23" xfId="97" applyFont="1" applyFill="1" applyBorder="1" applyAlignment="1">
      <alignment horizontal="center" vertical="top" wrapText="1"/>
      <protection/>
    </xf>
    <xf numFmtId="0" fontId="12" fillId="0" borderId="0" xfId="97" applyFont="1">
      <alignment/>
      <protection/>
    </xf>
    <xf numFmtId="0" fontId="11" fillId="0" borderId="19" xfId="97" applyFont="1" applyFill="1" applyBorder="1" applyAlignment="1">
      <alignment horizontal="center" vertical="top" wrapText="1"/>
      <protection/>
    </xf>
    <xf numFmtId="0" fontId="7" fillId="0" borderId="19" xfId="95" applyFont="1" applyFill="1" applyBorder="1" applyAlignment="1">
      <alignment horizontal="center" vertical="center"/>
      <protection/>
    </xf>
    <xf numFmtId="0" fontId="7" fillId="0" borderId="19" xfId="104" applyNumberFormat="1" applyFont="1" applyFill="1" applyBorder="1" applyAlignment="1">
      <alignment horizontal="center" vertical="center"/>
    </xf>
    <xf numFmtId="0" fontId="12" fillId="0" borderId="19" xfId="97" applyFont="1" applyFill="1" applyBorder="1" applyAlignment="1">
      <alignment horizontal="center" vertical="center" wrapText="1"/>
      <protection/>
    </xf>
    <xf numFmtId="1" fontId="11" fillId="0" borderId="23" xfId="97" applyNumberFormat="1" applyFont="1" applyFill="1" applyBorder="1" applyAlignment="1">
      <alignment horizontal="center" vertical="top" wrapText="1"/>
      <protection/>
    </xf>
    <xf numFmtId="0" fontId="34" fillId="0" borderId="22" xfId="97" applyFont="1" applyFill="1" applyBorder="1" applyAlignment="1">
      <alignment horizontal="justify" vertical="top" wrapText="1"/>
      <protection/>
    </xf>
    <xf numFmtId="0" fontId="34" fillId="0" borderId="23" xfId="97" applyFont="1" applyFill="1" applyBorder="1" applyAlignment="1">
      <alignment horizontal="center" vertical="top" wrapText="1"/>
      <protection/>
    </xf>
    <xf numFmtId="0" fontId="34" fillId="0" borderId="24" xfId="97" applyFont="1" applyFill="1" applyBorder="1" applyAlignment="1">
      <alignment horizontal="center" vertical="top" wrapText="1"/>
      <protection/>
    </xf>
    <xf numFmtId="0" fontId="37" fillId="0" borderId="23" xfId="97" applyFont="1" applyFill="1" applyBorder="1" applyAlignment="1">
      <alignment horizontal="center" vertical="top" wrapText="1"/>
      <protection/>
    </xf>
    <xf numFmtId="0" fontId="11" fillId="0" borderId="23" xfId="97" applyFont="1" applyFill="1" applyBorder="1" applyAlignment="1">
      <alignment horizontal="center" vertical="top" wrapText="1"/>
      <protection/>
    </xf>
    <xf numFmtId="0" fontId="11" fillId="0" borderId="0" xfId="95" applyFont="1" applyBorder="1" applyProtection="1">
      <alignment/>
      <protection/>
    </xf>
    <xf numFmtId="0" fontId="11" fillId="0" borderId="0" xfId="95" applyFont="1" applyBorder="1" applyAlignment="1">
      <alignment wrapText="1"/>
      <protection/>
    </xf>
    <xf numFmtId="0" fontId="12" fillId="0" borderId="0" xfId="95" applyFont="1" applyBorder="1" applyAlignment="1">
      <alignment horizontal="center"/>
      <protection/>
    </xf>
    <xf numFmtId="0" fontId="38" fillId="0" borderId="0" xfId="97" applyFont="1" applyAlignment="1">
      <alignment horizontal="right"/>
      <protection/>
    </xf>
    <xf numFmtId="0" fontId="34" fillId="0" borderId="20" xfId="93" applyFont="1" applyFill="1" applyBorder="1" applyAlignment="1">
      <alignment vertical="center" wrapText="1"/>
      <protection/>
    </xf>
    <xf numFmtId="0" fontId="34" fillId="0" borderId="25" xfId="93" applyFont="1" applyFill="1" applyBorder="1" applyAlignment="1">
      <alignment vertical="center" wrapText="1"/>
      <protection/>
    </xf>
    <xf numFmtId="49" fontId="35" fillId="0" borderId="26" xfId="96" applyNumberFormat="1" applyFont="1" applyFill="1" applyBorder="1" applyAlignment="1">
      <alignment horizontal="left"/>
      <protection/>
    </xf>
    <xf numFmtId="0" fontId="35" fillId="0" borderId="21" xfId="96" applyFont="1" applyFill="1" applyBorder="1" applyAlignment="1">
      <alignment wrapText="1"/>
      <protection/>
    </xf>
    <xf numFmtId="0" fontId="6" fillId="0" borderId="0" xfId="0" applyFont="1" applyAlignment="1">
      <alignment wrapText="1"/>
    </xf>
    <xf numFmtId="0" fontId="12" fillId="0" borderId="19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3" fontId="6" fillId="0" borderId="0" xfId="104" applyNumberFormat="1" applyFont="1" applyAlignment="1">
      <alignment horizontal="right"/>
    </xf>
    <xf numFmtId="3" fontId="6" fillId="0" borderId="0" xfId="104" applyNumberFormat="1" applyFont="1" applyFill="1" applyAlignment="1">
      <alignment horizontal="right"/>
    </xf>
    <xf numFmtId="3" fontId="7" fillId="0" borderId="0" xfId="104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104" applyNumberFormat="1" applyFont="1" applyAlignment="1">
      <alignment horizontal="centerContinuous"/>
    </xf>
    <xf numFmtId="3" fontId="7" fillId="0" borderId="0" xfId="104" applyNumberFormat="1" applyFont="1" applyFill="1" applyAlignment="1">
      <alignment horizontal="right"/>
    </xf>
    <xf numFmtId="3" fontId="7" fillId="0" borderId="0" xfId="104" applyNumberFormat="1" applyFont="1" applyFill="1" applyAlignment="1">
      <alignment horizontal="right"/>
    </xf>
    <xf numFmtId="3" fontId="7" fillId="0" borderId="0" xfId="104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55" borderId="0" xfId="0" applyNumberFormat="1" applyFont="1" applyFill="1" applyAlignment="1">
      <alignment horizontal="center"/>
    </xf>
    <xf numFmtId="49" fontId="7" fillId="55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91" applyFont="1" applyFill="1">
      <alignment/>
      <protection/>
    </xf>
    <xf numFmtId="3" fontId="34" fillId="0" borderId="0" xfId="91" applyNumberFormat="1" applyFont="1" applyFill="1" applyAlignment="1">
      <alignment wrapText="1"/>
      <protection/>
    </xf>
    <xf numFmtId="0" fontId="35" fillId="0" borderId="0" xfId="91" applyFont="1" applyFill="1">
      <alignment/>
      <protection/>
    </xf>
    <xf numFmtId="0" fontId="34" fillId="0" borderId="0" xfId="91" applyFont="1" applyFill="1" applyAlignment="1">
      <alignment horizontal="left"/>
      <protection/>
    </xf>
    <xf numFmtId="0" fontId="36" fillId="0" borderId="0" xfId="91" applyFont="1" applyFill="1" applyAlignment="1">
      <alignment/>
      <protection/>
    </xf>
    <xf numFmtId="0" fontId="37" fillId="0" borderId="0" xfId="91" applyFont="1" applyFill="1">
      <alignment/>
      <protection/>
    </xf>
    <xf numFmtId="0" fontId="34" fillId="0" borderId="0" xfId="91" applyFont="1" applyFill="1" applyAlignment="1">
      <alignment horizontal="left" wrapText="1"/>
      <protection/>
    </xf>
    <xf numFmtId="0" fontId="12" fillId="0" borderId="26" xfId="91" applyFont="1" applyFill="1" applyBorder="1" applyAlignment="1">
      <alignment horizontal="center" vertical="center"/>
      <protection/>
    </xf>
    <xf numFmtId="0" fontId="12" fillId="0" borderId="21" xfId="91" applyFont="1" applyFill="1" applyBorder="1" applyAlignment="1" applyProtection="1">
      <alignment horizontal="center" vertical="center" wrapText="1"/>
      <protection/>
    </xf>
    <xf numFmtId="0" fontId="12" fillId="0" borderId="21" xfId="91" applyFont="1" applyFill="1" applyBorder="1" applyAlignment="1" applyProtection="1">
      <alignment horizontal="center" vertical="top" wrapText="1"/>
      <protection/>
    </xf>
    <xf numFmtId="0" fontId="34" fillId="0" borderId="21" xfId="92" applyFont="1" applyFill="1" applyBorder="1" applyAlignment="1" applyProtection="1">
      <alignment horizontal="center" vertical="center" wrapText="1"/>
      <protection/>
    </xf>
    <xf numFmtId="3" fontId="34" fillId="0" borderId="21" xfId="92" applyNumberFormat="1" applyFont="1" applyFill="1" applyBorder="1" applyAlignment="1" applyProtection="1">
      <alignment horizontal="center" vertical="center" wrapText="1"/>
      <protection/>
    </xf>
    <xf numFmtId="0" fontId="34" fillId="0" borderId="21" xfId="94" applyFont="1" applyFill="1" applyBorder="1" applyAlignment="1">
      <alignment vertical="center" wrapText="1"/>
      <protection/>
    </xf>
    <xf numFmtId="0" fontId="34" fillId="0" borderId="25" xfId="94" applyFont="1" applyFill="1" applyBorder="1" applyAlignment="1">
      <alignment vertical="center" wrapText="1"/>
      <protection/>
    </xf>
    <xf numFmtId="0" fontId="35" fillId="0" borderId="27" xfId="91" applyFont="1" applyFill="1" applyBorder="1" applyAlignment="1" applyProtection="1">
      <alignment horizontal="center" vertical="center" wrapText="1"/>
      <protection/>
    </xf>
    <xf numFmtId="0" fontId="35" fillId="0" borderId="28" xfId="91" applyFont="1" applyFill="1" applyBorder="1" applyAlignment="1">
      <alignment horizontal="right"/>
      <protection/>
    </xf>
    <xf numFmtId="0" fontId="35" fillId="0" borderId="22" xfId="91" applyFont="1" applyFill="1" applyBorder="1" applyAlignment="1">
      <alignment wrapText="1"/>
      <protection/>
    </xf>
    <xf numFmtId="3" fontId="35" fillId="0" borderId="22" xfId="91" applyNumberFormat="1" applyFont="1" applyFill="1" applyBorder="1">
      <alignment/>
      <protection/>
    </xf>
    <xf numFmtId="3" fontId="35" fillId="0" borderId="29" xfId="91" applyNumberFormat="1" applyFont="1" applyFill="1" applyBorder="1">
      <alignment/>
      <protection/>
    </xf>
    <xf numFmtId="182" fontId="34" fillId="0" borderId="0" xfId="91" applyNumberFormat="1" applyFont="1" applyFill="1">
      <alignment/>
      <protection/>
    </xf>
    <xf numFmtId="0" fontId="34" fillId="0" borderId="30" xfId="91" applyFont="1" applyFill="1" applyBorder="1" applyAlignment="1">
      <alignment horizontal="left"/>
      <protection/>
    </xf>
    <xf numFmtId="0" fontId="34" fillId="0" borderId="19" xfId="91" applyFont="1" applyFill="1" applyBorder="1" applyAlignment="1">
      <alignment wrapText="1"/>
      <protection/>
    </xf>
    <xf numFmtId="3" fontId="34" fillId="0" borderId="19" xfId="91" applyNumberFormat="1" applyFont="1" applyFill="1" applyBorder="1">
      <alignment/>
      <protection/>
    </xf>
    <xf numFmtId="3" fontId="34" fillId="0" borderId="29" xfId="91" applyNumberFormat="1" applyFont="1" applyFill="1" applyBorder="1">
      <alignment/>
      <protection/>
    </xf>
    <xf numFmtId="0" fontId="35" fillId="0" borderId="30" xfId="91" applyFont="1" applyFill="1" applyBorder="1" applyAlignment="1">
      <alignment horizontal="right"/>
      <protection/>
    </xf>
    <xf numFmtId="0" fontId="35" fillId="0" borderId="19" xfId="91" applyFont="1" applyFill="1" applyBorder="1" applyAlignment="1">
      <alignment wrapText="1"/>
      <protection/>
    </xf>
    <xf numFmtId="3" fontId="35" fillId="0" borderId="19" xfId="91" applyNumberFormat="1" applyFont="1" applyFill="1" applyBorder="1">
      <alignment/>
      <protection/>
    </xf>
    <xf numFmtId="3" fontId="35" fillId="0" borderId="31" xfId="91" applyNumberFormat="1" applyFont="1" applyFill="1" applyBorder="1">
      <alignment/>
      <protection/>
    </xf>
    <xf numFmtId="1" fontId="34" fillId="0" borderId="24" xfId="91" applyNumberFormat="1" applyFont="1" applyFill="1" applyBorder="1">
      <alignment/>
      <protection/>
    </xf>
    <xf numFmtId="182" fontId="34" fillId="0" borderId="19" xfId="91" applyNumberFormat="1" applyFont="1" applyFill="1" applyBorder="1">
      <alignment/>
      <protection/>
    </xf>
    <xf numFmtId="0" fontId="34" fillId="0" borderId="19" xfId="91" applyFont="1" applyFill="1" applyBorder="1">
      <alignment/>
      <protection/>
    </xf>
    <xf numFmtId="0" fontId="34" fillId="0" borderId="31" xfId="91" applyFont="1" applyFill="1" applyBorder="1">
      <alignment/>
      <protection/>
    </xf>
    <xf numFmtId="0" fontId="35" fillId="0" borderId="30" xfId="91" applyFont="1" applyFill="1" applyBorder="1" applyAlignment="1">
      <alignment horizontal="left"/>
      <protection/>
    </xf>
    <xf numFmtId="3" fontId="35" fillId="0" borderId="19" xfId="90" applyNumberFormat="1" applyFont="1" applyFill="1" applyBorder="1">
      <alignment/>
      <protection/>
    </xf>
    <xf numFmtId="1" fontId="35" fillId="0" borderId="32" xfId="91" applyNumberFormat="1" applyFont="1" applyFill="1" applyBorder="1">
      <alignment/>
      <protection/>
    </xf>
    <xf numFmtId="182" fontId="35" fillId="0" borderId="31" xfId="91" applyNumberFormat="1" applyFont="1" applyFill="1" applyBorder="1">
      <alignment/>
      <protection/>
    </xf>
    <xf numFmtId="0" fontId="35" fillId="0" borderId="31" xfId="91" applyFont="1" applyFill="1" applyBorder="1">
      <alignment/>
      <protection/>
    </xf>
    <xf numFmtId="0" fontId="35" fillId="0" borderId="19" xfId="91" applyFont="1" applyFill="1" applyBorder="1">
      <alignment/>
      <protection/>
    </xf>
    <xf numFmtId="0" fontId="35" fillId="0" borderId="19" xfId="92" applyFont="1" applyFill="1" applyBorder="1" applyAlignment="1">
      <alignment wrapText="1"/>
      <protection/>
    </xf>
    <xf numFmtId="0" fontId="34" fillId="0" borderId="30" xfId="91" applyFont="1" applyFill="1" applyBorder="1" applyAlignment="1">
      <alignment horizontal="right"/>
      <protection/>
    </xf>
    <xf numFmtId="3" fontId="35" fillId="0" borderId="24" xfId="91" applyNumberFormat="1" applyFont="1" applyFill="1" applyBorder="1">
      <alignment/>
      <protection/>
    </xf>
    <xf numFmtId="1" fontId="34" fillId="0" borderId="19" xfId="91" applyNumberFormat="1" applyFont="1" applyFill="1" applyBorder="1">
      <alignment/>
      <protection/>
    </xf>
    <xf numFmtId="0" fontId="34" fillId="0" borderId="33" xfId="91" applyFont="1" applyFill="1" applyBorder="1" applyAlignment="1">
      <alignment horizontal="right"/>
      <protection/>
    </xf>
    <xf numFmtId="0" fontId="34" fillId="0" borderId="34" xfId="91" applyFont="1" applyFill="1" applyBorder="1" applyAlignment="1">
      <alignment wrapText="1"/>
      <protection/>
    </xf>
    <xf numFmtId="3" fontId="34" fillId="0" borderId="34" xfId="91" applyNumberFormat="1" applyFont="1" applyFill="1" applyBorder="1">
      <alignment/>
      <protection/>
    </xf>
    <xf numFmtId="1" fontId="34" fillId="0" borderId="35" xfId="91" applyNumberFormat="1" applyFont="1" applyFill="1" applyBorder="1">
      <alignment/>
      <protection/>
    </xf>
    <xf numFmtId="1" fontId="34" fillId="0" borderId="34" xfId="91" applyNumberFormat="1" applyFont="1" applyFill="1" applyBorder="1">
      <alignment/>
      <protection/>
    </xf>
    <xf numFmtId="0" fontId="34" fillId="0" borderId="34" xfId="91" applyFont="1" applyFill="1" applyBorder="1">
      <alignment/>
      <protection/>
    </xf>
    <xf numFmtId="0" fontId="34" fillId="0" borderId="36" xfId="91" applyFont="1" applyFill="1" applyBorder="1">
      <alignment/>
      <protection/>
    </xf>
    <xf numFmtId="0" fontId="35" fillId="0" borderId="33" xfId="91" applyFont="1" applyFill="1" applyBorder="1" applyAlignment="1">
      <alignment horizontal="right"/>
      <protection/>
    </xf>
    <xf numFmtId="0" fontId="35" fillId="0" borderId="34" xfId="91" applyFont="1" applyFill="1" applyBorder="1" applyAlignment="1">
      <alignment wrapText="1"/>
      <protection/>
    </xf>
    <xf numFmtId="3" fontId="35" fillId="0" borderId="34" xfId="91" applyNumberFormat="1" applyFont="1" applyFill="1" applyBorder="1">
      <alignment/>
      <protection/>
    </xf>
    <xf numFmtId="1" fontId="35" fillId="0" borderId="35" xfId="91" applyNumberFormat="1" applyFont="1" applyFill="1" applyBorder="1">
      <alignment/>
      <protection/>
    </xf>
    <xf numFmtId="1" fontId="35" fillId="0" borderId="34" xfId="91" applyNumberFormat="1" applyFont="1" applyFill="1" applyBorder="1">
      <alignment/>
      <protection/>
    </xf>
    <xf numFmtId="0" fontId="35" fillId="0" borderId="34" xfId="91" applyFont="1" applyFill="1" applyBorder="1">
      <alignment/>
      <protection/>
    </xf>
    <xf numFmtId="0" fontId="35" fillId="0" borderId="36" xfId="91" applyFont="1" applyFill="1" applyBorder="1">
      <alignment/>
      <protection/>
    </xf>
    <xf numFmtId="0" fontId="34" fillId="0" borderId="26" xfId="91" applyFont="1" applyFill="1" applyBorder="1" applyAlignment="1">
      <alignment horizontal="right"/>
      <protection/>
    </xf>
    <xf numFmtId="0" fontId="35" fillId="0" borderId="21" xfId="91" applyFont="1" applyFill="1" applyBorder="1" applyAlignment="1">
      <alignment horizontal="right" wrapText="1"/>
      <protection/>
    </xf>
    <xf numFmtId="3" fontId="35" fillId="0" borderId="21" xfId="91" applyNumberFormat="1" applyFont="1" applyFill="1" applyBorder="1" applyAlignment="1">
      <alignment horizontal="right" indent="1"/>
      <protection/>
    </xf>
    <xf numFmtId="3" fontId="35" fillId="0" borderId="21" xfId="91" applyNumberFormat="1" applyFont="1" applyFill="1" applyBorder="1" applyAlignment="1">
      <alignment horizontal="center"/>
      <protection/>
    </xf>
    <xf numFmtId="3" fontId="35" fillId="0" borderId="37" xfId="91" applyNumberFormat="1" applyFont="1" applyFill="1" applyBorder="1">
      <alignment/>
      <protection/>
    </xf>
    <xf numFmtId="0" fontId="34" fillId="0" borderId="22" xfId="91" applyFont="1" applyFill="1" applyBorder="1" applyProtection="1">
      <alignment/>
      <protection/>
    </xf>
    <xf numFmtId="0" fontId="34" fillId="0" borderId="22" xfId="91" applyFont="1" applyFill="1" applyBorder="1" applyAlignment="1" applyProtection="1">
      <alignment horizontal="left" wrapText="1"/>
      <protection/>
    </xf>
    <xf numFmtId="3" fontId="34" fillId="0" borderId="22" xfId="91" applyNumberFormat="1" applyFont="1" applyFill="1" applyBorder="1" applyProtection="1">
      <alignment/>
      <protection/>
    </xf>
    <xf numFmtId="3" fontId="34" fillId="0" borderId="22" xfId="91" applyNumberFormat="1" applyFont="1" applyFill="1" applyBorder="1" applyAlignment="1" applyProtection="1">
      <alignment horizontal="center"/>
      <protection/>
    </xf>
    <xf numFmtId="0" fontId="35" fillId="0" borderId="19" xfId="91" applyFont="1" applyFill="1" applyBorder="1" applyProtection="1">
      <alignment/>
      <protection/>
    </xf>
    <xf numFmtId="0" fontId="34" fillId="0" borderId="19" xfId="91" applyFont="1" applyFill="1" applyBorder="1" applyAlignment="1" applyProtection="1">
      <alignment horizontal="left" wrapText="1"/>
      <protection/>
    </xf>
    <xf numFmtId="3" fontId="35" fillId="0" borderId="19" xfId="91" applyNumberFormat="1" applyFont="1" applyFill="1" applyBorder="1" applyProtection="1">
      <alignment/>
      <protection/>
    </xf>
    <xf numFmtId="3" fontId="35" fillId="0" borderId="19" xfId="91" applyNumberFormat="1" applyFont="1" applyFill="1" applyBorder="1" applyAlignment="1" applyProtection="1">
      <alignment horizontal="center"/>
      <protection/>
    </xf>
    <xf numFmtId="0" fontId="34" fillId="0" borderId="0" xfId="91" applyFont="1" applyFill="1" applyAlignment="1">
      <alignment wrapText="1"/>
      <protection/>
    </xf>
    <xf numFmtId="3" fontId="34" fillId="0" borderId="0" xfId="91" applyNumberFormat="1" applyFont="1" applyFill="1">
      <alignment/>
      <protection/>
    </xf>
    <xf numFmtId="0" fontId="34" fillId="0" borderId="0" xfId="92" applyFont="1" applyFill="1" applyAlignment="1">
      <alignment wrapText="1"/>
      <protection/>
    </xf>
    <xf numFmtId="49" fontId="35" fillId="0" borderId="26" xfId="91" applyNumberFormat="1" applyFont="1" applyFill="1" applyBorder="1" applyAlignment="1">
      <alignment horizontal="left"/>
      <protection/>
    </xf>
    <xf numFmtId="0" fontId="35" fillId="0" borderId="21" xfId="91" applyFont="1" applyFill="1" applyBorder="1" applyAlignment="1">
      <alignment wrapText="1"/>
      <protection/>
    </xf>
    <xf numFmtId="3" fontId="35" fillId="0" borderId="25" xfId="91" applyNumberFormat="1" applyFont="1" applyFill="1" applyBorder="1">
      <alignment/>
      <protection/>
    </xf>
    <xf numFmtId="3" fontId="35" fillId="0" borderId="27" xfId="91" applyNumberFormat="1" applyFont="1" applyFill="1" applyBorder="1">
      <alignment/>
      <protection/>
    </xf>
    <xf numFmtId="49" fontId="34" fillId="0" borderId="38" xfId="91" applyNumberFormat="1" applyFont="1" applyFill="1" applyBorder="1" applyAlignment="1">
      <alignment horizontal="right"/>
      <protection/>
    </xf>
    <xf numFmtId="3" fontId="34" fillId="0" borderId="39" xfId="91" applyNumberFormat="1" applyFont="1" applyFill="1" applyBorder="1">
      <alignment/>
      <protection/>
    </xf>
    <xf numFmtId="3" fontId="34" fillId="0" borderId="40" xfId="91" applyNumberFormat="1" applyFont="1" applyFill="1" applyBorder="1">
      <alignment/>
      <protection/>
    </xf>
    <xf numFmtId="3" fontId="34" fillId="0" borderId="41" xfId="91" applyNumberFormat="1" applyFont="1" applyFill="1" applyBorder="1">
      <alignment/>
      <protection/>
    </xf>
    <xf numFmtId="0" fontId="34" fillId="0" borderId="42" xfId="94" applyFont="1" applyFill="1" applyBorder="1" applyAlignment="1">
      <alignment vertical="center" wrapText="1"/>
      <protection/>
    </xf>
    <xf numFmtId="3" fontId="34" fillId="0" borderId="43" xfId="91" applyNumberFormat="1" applyFont="1" applyFill="1" applyBorder="1">
      <alignment/>
      <protection/>
    </xf>
    <xf numFmtId="49" fontId="34" fillId="0" borderId="30" xfId="91" applyNumberFormat="1" applyFont="1" applyFill="1" applyBorder="1" applyAlignment="1">
      <alignment horizontal="right"/>
      <protection/>
    </xf>
    <xf numFmtId="3" fontId="34" fillId="0" borderId="31" xfId="91" applyNumberFormat="1" applyFont="1" applyFill="1" applyBorder="1">
      <alignment/>
      <protection/>
    </xf>
    <xf numFmtId="3" fontId="34" fillId="0" borderId="24" xfId="91" applyNumberFormat="1" applyFont="1" applyFill="1" applyBorder="1">
      <alignment/>
      <protection/>
    </xf>
    <xf numFmtId="0" fontId="34" fillId="0" borderId="32" xfId="94" applyFont="1" applyFill="1" applyBorder="1" applyAlignment="1">
      <alignment vertical="center" wrapText="1"/>
      <protection/>
    </xf>
    <xf numFmtId="3" fontId="34" fillId="0" borderId="44" xfId="91" applyNumberFormat="1" applyFont="1" applyFill="1" applyBorder="1">
      <alignment/>
      <protection/>
    </xf>
    <xf numFmtId="49" fontId="34" fillId="0" borderId="45" xfId="91" applyNumberFormat="1" applyFont="1" applyFill="1" applyBorder="1" applyAlignment="1">
      <alignment horizontal="right"/>
      <protection/>
    </xf>
    <xf numFmtId="0" fontId="34" fillId="0" borderId="46" xfId="91" applyFont="1" applyFill="1" applyBorder="1" applyAlignment="1">
      <alignment wrapText="1"/>
      <protection/>
    </xf>
    <xf numFmtId="3" fontId="34" fillId="0" borderId="47" xfId="91" applyNumberFormat="1" applyFont="1" applyFill="1" applyBorder="1">
      <alignment/>
      <protection/>
    </xf>
    <xf numFmtId="3" fontId="34" fillId="0" borderId="46" xfId="91" applyNumberFormat="1" applyFont="1" applyFill="1" applyBorder="1">
      <alignment/>
      <protection/>
    </xf>
    <xf numFmtId="3" fontId="34" fillId="0" borderId="48" xfId="91" applyNumberFormat="1" applyFont="1" applyFill="1" applyBorder="1">
      <alignment/>
      <protection/>
    </xf>
    <xf numFmtId="0" fontId="34" fillId="0" borderId="49" xfId="94" applyFont="1" applyFill="1" applyBorder="1" applyAlignment="1">
      <alignment vertical="center" wrapText="1"/>
      <protection/>
    </xf>
    <xf numFmtId="3" fontId="34" fillId="0" borderId="50" xfId="91" applyNumberFormat="1" applyFont="1" applyFill="1" applyBorder="1">
      <alignment/>
      <protection/>
    </xf>
    <xf numFmtId="0" fontId="35" fillId="0" borderId="21" xfId="91" applyFont="1" applyFill="1" applyBorder="1" applyAlignment="1">
      <alignment horizontal="left" wrapText="1"/>
      <protection/>
    </xf>
    <xf numFmtId="0" fontId="34" fillId="0" borderId="40" xfId="91" applyFont="1" applyFill="1" applyBorder="1" applyAlignment="1">
      <alignment horizontal="left" wrapText="1"/>
      <protection/>
    </xf>
    <xf numFmtId="3" fontId="34" fillId="0" borderId="51" xfId="91" applyNumberFormat="1" applyFont="1" applyFill="1" applyBorder="1">
      <alignment/>
      <protection/>
    </xf>
    <xf numFmtId="0" fontId="34" fillId="0" borderId="19" xfId="91" applyFont="1" applyFill="1" applyBorder="1" applyAlignment="1">
      <alignment horizontal="left" wrapText="1"/>
      <protection/>
    </xf>
    <xf numFmtId="0" fontId="34" fillId="0" borderId="46" xfId="91" applyFont="1" applyFill="1" applyBorder="1" applyAlignment="1">
      <alignment horizontal="left" wrapText="1"/>
      <protection/>
    </xf>
    <xf numFmtId="49" fontId="35" fillId="0" borderId="38" xfId="91" applyNumberFormat="1" applyFont="1" applyFill="1" applyBorder="1" applyAlignment="1">
      <alignment horizontal="left"/>
      <protection/>
    </xf>
    <xf numFmtId="0" fontId="35" fillId="0" borderId="40" xfId="91" applyFont="1" applyFill="1" applyBorder="1" applyAlignment="1">
      <alignment horizontal="left" wrapText="1"/>
      <protection/>
    </xf>
    <xf numFmtId="3" fontId="35" fillId="0" borderId="39" xfId="91" applyNumberFormat="1" applyFont="1" applyFill="1" applyBorder="1">
      <alignment/>
      <protection/>
    </xf>
    <xf numFmtId="3" fontId="35" fillId="0" borderId="40" xfId="91" applyNumberFormat="1" applyFont="1" applyFill="1" applyBorder="1">
      <alignment/>
      <protection/>
    </xf>
    <xf numFmtId="3" fontId="35" fillId="0" borderId="42" xfId="91" applyNumberFormat="1" applyFont="1" applyFill="1" applyBorder="1">
      <alignment/>
      <protection/>
    </xf>
    <xf numFmtId="3" fontId="35" fillId="0" borderId="43" xfId="91" applyNumberFormat="1" applyFont="1" applyFill="1" applyBorder="1">
      <alignment/>
      <protection/>
    </xf>
    <xf numFmtId="49" fontId="34" fillId="0" borderId="52" xfId="92" applyNumberFormat="1" applyFont="1" applyFill="1" applyBorder="1" applyAlignment="1">
      <alignment horizontal="right"/>
      <protection/>
    </xf>
    <xf numFmtId="0" fontId="34" fillId="0" borderId="51" xfId="92" applyFont="1" applyFill="1" applyBorder="1" applyAlignment="1">
      <alignment horizontal="left" wrapText="1"/>
      <protection/>
    </xf>
    <xf numFmtId="3" fontId="34" fillId="0" borderId="53" xfId="91" applyNumberFormat="1" applyFont="1" applyFill="1" applyBorder="1">
      <alignment/>
      <protection/>
    </xf>
    <xf numFmtId="49" fontId="34" fillId="0" borderId="28" xfId="92" applyNumberFormat="1" applyFont="1" applyFill="1" applyBorder="1" applyAlignment="1">
      <alignment horizontal="right"/>
      <protection/>
    </xf>
    <xf numFmtId="0" fontId="34" fillId="0" borderId="22" xfId="92" applyFont="1" applyFill="1" applyBorder="1" applyAlignment="1">
      <alignment horizontal="left" wrapText="1"/>
      <protection/>
    </xf>
    <xf numFmtId="3" fontId="34" fillId="0" borderId="54" xfId="91" applyNumberFormat="1" applyFont="1" applyFill="1" applyBorder="1">
      <alignment/>
      <protection/>
    </xf>
    <xf numFmtId="0" fontId="34" fillId="0" borderId="26" xfId="91" applyFont="1" applyFill="1" applyBorder="1">
      <alignment/>
      <protection/>
    </xf>
    <xf numFmtId="3" fontId="35" fillId="0" borderId="21" xfId="91" applyNumberFormat="1" applyFont="1" applyFill="1" applyBorder="1" applyAlignment="1">
      <alignment wrapText="1"/>
      <protection/>
    </xf>
    <xf numFmtId="3" fontId="34" fillId="0" borderId="0" xfId="91" applyNumberFormat="1" applyFont="1" applyBorder="1">
      <alignment/>
      <protection/>
    </xf>
    <xf numFmtId="0" fontId="34" fillId="0" borderId="0" xfId="91" applyFont="1" applyBorder="1">
      <alignment/>
      <protection/>
    </xf>
    <xf numFmtId="0" fontId="34" fillId="0" borderId="0" xfId="91" applyFont="1">
      <alignment/>
      <protection/>
    </xf>
    <xf numFmtId="3" fontId="35" fillId="0" borderId="0" xfId="91" applyNumberFormat="1" applyFont="1" applyFill="1">
      <alignment/>
      <protection/>
    </xf>
    <xf numFmtId="0" fontId="34" fillId="0" borderId="0" xfId="91" applyFont="1" applyFill="1" applyBorder="1" applyAlignment="1">
      <alignment wrapText="1"/>
      <protection/>
    </xf>
    <xf numFmtId="3" fontId="34" fillId="0" borderId="0" xfId="91" applyNumberFormat="1" applyFont="1" applyFill="1" applyBorder="1">
      <alignment/>
      <protection/>
    </xf>
    <xf numFmtId="49" fontId="34" fillId="0" borderId="0" xfId="92" applyNumberFormat="1" applyFont="1" applyFill="1" applyAlignment="1">
      <alignment horizontal="center" wrapText="1"/>
      <protection/>
    </xf>
    <xf numFmtId="0" fontId="34" fillId="0" borderId="0" xfId="91" applyFont="1" applyFill="1" applyBorder="1" applyAlignment="1">
      <alignment horizontal="left" wrapText="1"/>
      <protection/>
    </xf>
    <xf numFmtId="3" fontId="35" fillId="0" borderId="0" xfId="91" applyNumberFormat="1" applyFont="1" applyBorder="1">
      <alignment/>
      <protection/>
    </xf>
    <xf numFmtId="3" fontId="35" fillId="0" borderId="0" xfId="91" applyNumberFormat="1" applyFont="1" applyFill="1" applyBorder="1">
      <alignment/>
      <protection/>
    </xf>
    <xf numFmtId="0" fontId="35" fillId="0" borderId="52" xfId="91" applyFont="1" applyBorder="1" applyAlignment="1">
      <alignment horizontal="left"/>
      <protection/>
    </xf>
    <xf numFmtId="0" fontId="35" fillId="0" borderId="51" xfId="91" applyFont="1" applyBorder="1" applyAlignment="1">
      <alignment wrapText="1"/>
      <protection/>
    </xf>
    <xf numFmtId="0" fontId="35" fillId="0" borderId="51" xfId="91" applyFont="1" applyBorder="1">
      <alignment/>
      <protection/>
    </xf>
    <xf numFmtId="3" fontId="35" fillId="0" borderId="51" xfId="91" applyNumberFormat="1" applyFont="1" applyBorder="1">
      <alignment/>
      <protection/>
    </xf>
    <xf numFmtId="3" fontId="35" fillId="0" borderId="51" xfId="91" applyNumberFormat="1" applyFont="1" applyFill="1" applyBorder="1">
      <alignment/>
      <protection/>
    </xf>
    <xf numFmtId="3" fontId="35" fillId="0" borderId="55" xfId="91" applyNumberFormat="1" applyFont="1" applyFill="1" applyBorder="1">
      <alignment/>
      <protection/>
    </xf>
    <xf numFmtId="0" fontId="35" fillId="0" borderId="33" xfId="91" applyFont="1" applyBorder="1" applyAlignment="1">
      <alignment horizontal="left"/>
      <protection/>
    </xf>
    <xf numFmtId="0" fontId="35" fillId="0" borderId="34" xfId="91" applyFont="1" applyBorder="1" applyAlignment="1">
      <alignment wrapText="1"/>
      <protection/>
    </xf>
    <xf numFmtId="0" fontId="35" fillId="0" borderId="34" xfId="91" applyFont="1" applyBorder="1">
      <alignment/>
      <protection/>
    </xf>
    <xf numFmtId="3" fontId="35" fillId="0" borderId="34" xfId="91" applyNumberFormat="1" applyFont="1" applyBorder="1">
      <alignment/>
      <protection/>
    </xf>
    <xf numFmtId="3" fontId="35" fillId="0" borderId="36" xfId="91" applyNumberFormat="1" applyFont="1" applyFill="1" applyBorder="1">
      <alignment/>
      <protection/>
    </xf>
    <xf numFmtId="3" fontId="35" fillId="0" borderId="56" xfId="91" applyNumberFormat="1" applyFont="1" applyFill="1" applyBorder="1">
      <alignment/>
      <protection/>
    </xf>
    <xf numFmtId="0" fontId="35" fillId="0" borderId="26" xfId="91" applyFont="1" applyBorder="1" applyAlignment="1">
      <alignment horizontal="left"/>
      <protection/>
    </xf>
    <xf numFmtId="0" fontId="35" fillId="0" borderId="21" xfId="91" applyFont="1" applyBorder="1" applyAlignment="1">
      <alignment wrapText="1"/>
      <protection/>
    </xf>
    <xf numFmtId="0" fontId="35" fillId="0" borderId="21" xfId="91" applyFont="1" applyBorder="1">
      <alignment/>
      <protection/>
    </xf>
    <xf numFmtId="3" fontId="35" fillId="0" borderId="21" xfId="91" applyNumberFormat="1" applyFont="1" applyBorder="1">
      <alignment/>
      <protection/>
    </xf>
    <xf numFmtId="3" fontId="35" fillId="0" borderId="21" xfId="91" applyNumberFormat="1" applyFont="1" applyFill="1" applyBorder="1">
      <alignment/>
      <protection/>
    </xf>
    <xf numFmtId="0" fontId="35" fillId="0" borderId="28" xfId="91" applyFont="1" applyBorder="1" applyAlignment="1">
      <alignment horizontal="left"/>
      <protection/>
    </xf>
    <xf numFmtId="0" fontId="35" fillId="0" borderId="22" xfId="91" applyFont="1" applyBorder="1" applyAlignment="1">
      <alignment wrapText="1"/>
      <protection/>
    </xf>
    <xf numFmtId="0" fontId="35" fillId="0" borderId="22" xfId="91" applyFont="1" applyBorder="1">
      <alignment/>
      <protection/>
    </xf>
    <xf numFmtId="3" fontId="35" fillId="0" borderId="22" xfId="91" applyNumberFormat="1" applyFont="1" applyBorder="1">
      <alignment/>
      <protection/>
    </xf>
    <xf numFmtId="3" fontId="35" fillId="0" borderId="57" xfId="91" applyNumberFormat="1" applyFont="1" applyBorder="1">
      <alignment/>
      <protection/>
    </xf>
    <xf numFmtId="0" fontId="35" fillId="0" borderId="30" xfId="91" applyFont="1" applyBorder="1" applyAlignment="1">
      <alignment horizontal="left"/>
      <protection/>
    </xf>
    <xf numFmtId="0" fontId="35" fillId="0" borderId="19" xfId="91" applyFont="1" applyBorder="1" applyAlignment="1">
      <alignment wrapText="1"/>
      <protection/>
    </xf>
    <xf numFmtId="0" fontId="35" fillId="0" borderId="19" xfId="91" applyFont="1" applyBorder="1">
      <alignment/>
      <protection/>
    </xf>
    <xf numFmtId="3" fontId="35" fillId="0" borderId="19" xfId="91" applyNumberFormat="1" applyFont="1" applyBorder="1">
      <alignment/>
      <protection/>
    </xf>
    <xf numFmtId="3" fontId="35" fillId="0" borderId="44" xfId="91" applyNumberFormat="1" applyFont="1" applyFill="1" applyBorder="1">
      <alignment/>
      <protection/>
    </xf>
    <xf numFmtId="3" fontId="35" fillId="0" borderId="44" xfId="91" applyNumberFormat="1" applyFont="1" applyBorder="1">
      <alignment/>
      <protection/>
    </xf>
    <xf numFmtId="0" fontId="35" fillId="0" borderId="58" xfId="91" applyFont="1" applyBorder="1" applyAlignment="1">
      <alignment wrapText="1"/>
      <protection/>
    </xf>
    <xf numFmtId="0" fontId="35" fillId="0" borderId="58" xfId="91" applyFont="1" applyBorder="1">
      <alignment/>
      <protection/>
    </xf>
    <xf numFmtId="3" fontId="35" fillId="0" borderId="59" xfId="91" applyNumberFormat="1" applyFont="1" applyBorder="1">
      <alignment/>
      <protection/>
    </xf>
    <xf numFmtId="3" fontId="35" fillId="0" borderId="23" xfId="97" applyNumberFormat="1" applyFont="1" applyBorder="1" applyAlignment="1">
      <alignment horizontal="right" wrapText="1"/>
      <protection/>
    </xf>
    <xf numFmtId="3" fontId="35" fillId="0" borderId="58" xfId="91" applyNumberFormat="1" applyFont="1" applyFill="1" applyBorder="1">
      <alignment/>
      <protection/>
    </xf>
    <xf numFmtId="3" fontId="35" fillId="0" borderId="60" xfId="91" applyNumberFormat="1" applyFont="1" applyFill="1" applyBorder="1">
      <alignment/>
      <protection/>
    </xf>
    <xf numFmtId="0" fontId="34" fillId="0" borderId="26" xfId="91" applyFont="1" applyBorder="1">
      <alignment/>
      <protection/>
    </xf>
    <xf numFmtId="0" fontId="35" fillId="0" borderId="21" xfId="91" applyFont="1" applyBorder="1" applyAlignment="1">
      <alignment horizontal="right"/>
      <protection/>
    </xf>
    <xf numFmtId="3" fontId="34" fillId="0" borderId="0" xfId="91" applyNumberFormat="1" applyFont="1" applyBorder="1" applyAlignment="1">
      <alignment horizontal="right" wrapText="1"/>
      <protection/>
    </xf>
    <xf numFmtId="0" fontId="34" fillId="0" borderId="0" xfId="91" applyFont="1" applyFill="1" applyBorder="1">
      <alignment/>
      <protection/>
    </xf>
    <xf numFmtId="0" fontId="36" fillId="0" borderId="0" xfId="91" applyFont="1" applyFill="1" applyAlignment="1">
      <alignment horizontal="left"/>
      <protection/>
    </xf>
    <xf numFmtId="0" fontId="35" fillId="0" borderId="0" xfId="91" applyFont="1" applyFill="1" applyBorder="1" applyProtection="1">
      <alignment/>
      <protection/>
    </xf>
    <xf numFmtId="0" fontId="34" fillId="0" borderId="0" xfId="91" applyFont="1" applyFill="1" applyBorder="1" applyAlignment="1" applyProtection="1">
      <alignment horizontal="left" wrapText="1"/>
      <protection/>
    </xf>
    <xf numFmtId="3" fontId="35" fillId="0" borderId="0" xfId="91" applyNumberFormat="1" applyFont="1" applyFill="1" applyBorder="1" applyProtection="1">
      <alignment/>
      <protection/>
    </xf>
    <xf numFmtId="3" fontId="35" fillId="0" borderId="0" xfId="91" applyNumberFormat="1" applyFont="1" applyFill="1" applyBorder="1" applyAlignment="1" applyProtection="1">
      <alignment horizontal="center"/>
      <protection/>
    </xf>
    <xf numFmtId="1" fontId="35" fillId="0" borderId="0" xfId="91" applyNumberFormat="1" applyFont="1" applyFill="1" applyBorder="1" applyProtection="1">
      <alignment/>
      <protection/>
    </xf>
    <xf numFmtId="0" fontId="35" fillId="0" borderId="0" xfId="91" applyFont="1" applyFill="1" applyBorder="1" applyAlignment="1">
      <alignment horizontal="right"/>
      <protection/>
    </xf>
    <xf numFmtId="3" fontId="35" fillId="0" borderId="0" xfId="91" applyNumberFormat="1" applyFont="1" applyFill="1" applyBorder="1" applyAlignment="1">
      <alignment wrapText="1"/>
      <protection/>
    </xf>
    <xf numFmtId="0" fontId="7" fillId="0" borderId="0" xfId="97">
      <alignment/>
      <protection/>
    </xf>
    <xf numFmtId="0" fontId="11" fillId="0" borderId="19" xfId="97" applyFont="1" applyBorder="1" applyAlignment="1">
      <alignment horizontal="justify" vertical="top" wrapText="1"/>
      <protection/>
    </xf>
    <xf numFmtId="0" fontId="11" fillId="0" borderId="19" xfId="97" applyFont="1" applyBorder="1" applyAlignment="1">
      <alignment horizontal="center" vertical="top" wrapText="1"/>
      <protection/>
    </xf>
    <xf numFmtId="0" fontId="12" fillId="0" borderId="19" xfId="97" applyFont="1" applyBorder="1" applyAlignment="1">
      <alignment vertical="top" wrapText="1"/>
      <protection/>
    </xf>
    <xf numFmtId="0" fontId="12" fillId="0" borderId="19" xfId="97" applyFont="1" applyBorder="1" applyAlignment="1">
      <alignment horizontal="center" vertical="center" wrapText="1"/>
      <protection/>
    </xf>
    <xf numFmtId="0" fontId="24" fillId="0" borderId="0" xfId="97" applyFont="1">
      <alignment/>
      <protection/>
    </xf>
    <xf numFmtId="0" fontId="11" fillId="0" borderId="22" xfId="97" applyFont="1" applyBorder="1" applyAlignment="1">
      <alignment horizontal="justify" vertical="top" wrapText="1"/>
      <protection/>
    </xf>
    <xf numFmtId="1" fontId="11" fillId="0" borderId="23" xfId="97" applyNumberFormat="1" applyFont="1" applyBorder="1" applyAlignment="1">
      <alignment horizontal="center" vertical="top" wrapText="1"/>
      <protection/>
    </xf>
    <xf numFmtId="0" fontId="12" fillId="0" borderId="24" xfId="97" applyFont="1" applyBorder="1" applyAlignment="1">
      <alignment horizontal="center" vertical="top" wrapText="1"/>
      <protection/>
    </xf>
    <xf numFmtId="0" fontId="11" fillId="0" borderId="22" xfId="97" applyFont="1" applyBorder="1" applyAlignment="1">
      <alignment vertical="top" wrapText="1"/>
      <protection/>
    </xf>
    <xf numFmtId="0" fontId="11" fillId="0" borderId="23" xfId="97" applyFont="1" applyBorder="1" applyAlignment="1">
      <alignment horizontal="center" vertical="top" wrapText="1"/>
      <protection/>
    </xf>
    <xf numFmtId="0" fontId="12" fillId="0" borderId="0" xfId="97" applyFont="1">
      <alignment/>
      <protection/>
    </xf>
    <xf numFmtId="0" fontId="39" fillId="0" borderId="0" xfId="97" applyFont="1" applyFill="1" applyAlignment="1">
      <alignment horizontal="center"/>
      <protection/>
    </xf>
    <xf numFmtId="0" fontId="7" fillId="0" borderId="0" xfId="97" applyFill="1">
      <alignment/>
      <protection/>
    </xf>
    <xf numFmtId="0" fontId="39" fillId="0" borderId="0" xfId="97" applyFont="1" applyAlignment="1">
      <alignment horizontal="center"/>
      <protection/>
    </xf>
    <xf numFmtId="0" fontId="34" fillId="0" borderId="22" xfId="97" applyFont="1" applyBorder="1" applyAlignment="1">
      <alignment horizontal="justify" vertical="top" wrapText="1"/>
      <protection/>
    </xf>
    <xf numFmtId="0" fontId="34" fillId="0" borderId="23" xfId="97" applyFont="1" applyBorder="1" applyAlignment="1">
      <alignment horizontal="center" vertical="top" wrapText="1"/>
      <protection/>
    </xf>
    <xf numFmtId="0" fontId="34" fillId="0" borderId="24" xfId="97" applyFont="1" applyBorder="1" applyAlignment="1">
      <alignment horizontal="center" vertical="top" wrapText="1"/>
      <protection/>
    </xf>
    <xf numFmtId="0" fontId="37" fillId="0" borderId="23" xfId="97" applyFont="1" applyBorder="1" applyAlignment="1">
      <alignment horizontal="center" vertical="top" wrapText="1"/>
      <protection/>
    </xf>
    <xf numFmtId="0" fontId="12" fillId="0" borderId="0" xfId="97" applyFont="1" applyBorder="1" applyAlignment="1">
      <alignment horizontal="left"/>
      <protection/>
    </xf>
    <xf numFmtId="1" fontId="11" fillId="0" borderId="0" xfId="97" applyNumberFormat="1" applyFont="1" applyBorder="1" applyAlignment="1">
      <alignment horizontal="center" vertical="top" wrapText="1"/>
      <protection/>
    </xf>
    <xf numFmtId="1" fontId="38" fillId="0" borderId="0" xfId="97" applyNumberFormat="1" applyFont="1">
      <alignment/>
      <protection/>
    </xf>
    <xf numFmtId="49" fontId="35" fillId="0" borderId="26" xfId="91" applyNumberFormat="1" applyFont="1" applyFill="1" applyBorder="1">
      <alignment/>
      <protection/>
    </xf>
    <xf numFmtId="0" fontId="37" fillId="0" borderId="0" xfId="91" applyFont="1" applyFill="1" applyBorder="1" applyAlignment="1">
      <alignment horizontal="right" wrapText="1"/>
      <protection/>
    </xf>
    <xf numFmtId="0" fontId="35" fillId="0" borderId="51" xfId="91" applyFont="1" applyFill="1" applyBorder="1">
      <alignment/>
      <protection/>
    </xf>
    <xf numFmtId="0" fontId="35" fillId="0" borderId="55" xfId="91" applyFont="1" applyFill="1" applyBorder="1">
      <alignment/>
      <protection/>
    </xf>
    <xf numFmtId="0" fontId="35" fillId="0" borderId="43" xfId="91" applyFont="1" applyFill="1" applyBorder="1">
      <alignment/>
      <protection/>
    </xf>
    <xf numFmtId="0" fontId="35" fillId="0" borderId="56" xfId="91" applyFont="1" applyFill="1" applyBorder="1">
      <alignment/>
      <protection/>
    </xf>
    <xf numFmtId="0" fontId="35" fillId="0" borderId="21" xfId="91" applyFont="1" applyFill="1" applyBorder="1">
      <alignment/>
      <protection/>
    </xf>
    <xf numFmtId="0" fontId="35" fillId="0" borderId="25" xfId="91" applyFont="1" applyFill="1" applyBorder="1">
      <alignment/>
      <protection/>
    </xf>
    <xf numFmtId="0" fontId="35" fillId="0" borderId="27" xfId="91" applyFont="1" applyFill="1" applyBorder="1">
      <alignment/>
      <protection/>
    </xf>
    <xf numFmtId="0" fontId="35" fillId="0" borderId="61" xfId="91" applyFont="1" applyBorder="1" applyAlignment="1">
      <alignment horizontal="left"/>
      <protection/>
    </xf>
    <xf numFmtId="0" fontId="35" fillId="0" borderId="58" xfId="91" applyFont="1" applyFill="1" applyBorder="1">
      <alignment/>
      <protection/>
    </xf>
    <xf numFmtId="0" fontId="35" fillId="0" borderId="60" xfId="91" applyFont="1" applyFill="1" applyBorder="1">
      <alignment/>
      <protection/>
    </xf>
    <xf numFmtId="0" fontId="35" fillId="0" borderId="50" xfId="91" applyFont="1" applyFill="1" applyBorder="1">
      <alignment/>
      <protection/>
    </xf>
    <xf numFmtId="0" fontId="35" fillId="0" borderId="19" xfId="91" applyFont="1" applyBorder="1" applyAlignment="1">
      <alignment horizontal="left"/>
      <protection/>
    </xf>
    <xf numFmtId="0" fontId="35" fillId="0" borderId="31" xfId="91" applyFont="1" applyBorder="1">
      <alignment/>
      <protection/>
    </xf>
    <xf numFmtId="0" fontId="35" fillId="0" borderId="44" xfId="91" applyFont="1" applyFill="1" applyBorder="1">
      <alignment/>
      <protection/>
    </xf>
    <xf numFmtId="0" fontId="35" fillId="0" borderId="44" xfId="91" applyFont="1" applyBorder="1">
      <alignment/>
      <protection/>
    </xf>
    <xf numFmtId="0" fontId="35" fillId="0" borderId="30" xfId="92" applyFont="1" applyFill="1" applyBorder="1" applyAlignment="1">
      <alignment horizontal="left"/>
      <protection/>
    </xf>
    <xf numFmtId="0" fontId="35" fillId="0" borderId="28" xfId="92" applyFont="1" applyFill="1" applyBorder="1" applyAlignment="1">
      <alignment horizontal="left"/>
      <protection/>
    </xf>
    <xf numFmtId="0" fontId="35" fillId="0" borderId="22" xfId="92" applyFont="1" applyFill="1" applyBorder="1" applyAlignment="1">
      <alignment wrapText="1"/>
      <protection/>
    </xf>
    <xf numFmtId="0" fontId="35" fillId="0" borderId="29" xfId="91" applyFont="1" applyBorder="1">
      <alignment/>
      <protection/>
    </xf>
    <xf numFmtId="0" fontId="36" fillId="0" borderId="0" xfId="91" applyFont="1" applyFill="1" applyAlignment="1">
      <alignment horizontal="left"/>
      <protection/>
    </xf>
    <xf numFmtId="0" fontId="36" fillId="0" borderId="49" xfId="91" applyFont="1" applyFill="1" applyBorder="1" applyAlignment="1">
      <alignment horizontal="center" wrapText="1"/>
      <protection/>
    </xf>
    <xf numFmtId="0" fontId="36" fillId="0" borderId="49" xfId="91" applyFont="1" applyBorder="1" applyAlignment="1">
      <alignment horizontal="center" wrapText="1"/>
      <protection/>
    </xf>
    <xf numFmtId="0" fontId="12" fillId="0" borderId="34" xfId="97" applyFont="1" applyBorder="1" applyAlignment="1">
      <alignment horizontal="center" vertical="top" wrapText="1"/>
      <protection/>
    </xf>
    <xf numFmtId="0" fontId="12" fillId="0" borderId="22" xfId="97" applyFont="1" applyBorder="1" applyAlignment="1">
      <alignment horizontal="center" vertical="top" wrapText="1"/>
      <protection/>
    </xf>
    <xf numFmtId="0" fontId="39" fillId="0" borderId="0" xfId="97" applyFont="1" applyAlignment="1">
      <alignment horizontal="center"/>
      <protection/>
    </xf>
    <xf numFmtId="0" fontId="12" fillId="0" borderId="62" xfId="97" applyFont="1" applyBorder="1" applyAlignment="1">
      <alignment horizontal="left"/>
      <protection/>
    </xf>
    <xf numFmtId="0" fontId="39" fillId="0" borderId="0" xfId="97" applyFont="1" applyAlignment="1">
      <alignment horizontal="center"/>
      <protection/>
    </xf>
    <xf numFmtId="0" fontId="39" fillId="0" borderId="63" xfId="97" applyFont="1" applyBorder="1" applyAlignment="1">
      <alignment horizontal="center"/>
      <protection/>
    </xf>
    <xf numFmtId="0" fontId="39" fillId="0" borderId="0" xfId="97" applyFont="1" applyFill="1" applyAlignment="1">
      <alignment horizontal="center"/>
      <protection/>
    </xf>
    <xf numFmtId="0" fontId="12" fillId="0" borderId="34" xfId="97" applyFont="1" applyFill="1" applyBorder="1" applyAlignment="1">
      <alignment horizontal="center" vertical="top" wrapText="1"/>
      <protection/>
    </xf>
    <xf numFmtId="0" fontId="12" fillId="0" borderId="22" xfId="97" applyFont="1" applyFill="1" applyBorder="1" applyAlignment="1">
      <alignment horizontal="center" vertical="top" wrapText="1"/>
      <protection/>
    </xf>
    <xf numFmtId="0" fontId="12" fillId="0" borderId="62" xfId="97" applyFont="1" applyFill="1" applyBorder="1" applyAlignment="1">
      <alignment horizontal="left"/>
      <protection/>
    </xf>
    <xf numFmtId="0" fontId="12" fillId="0" borderId="0" xfId="97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4" fillId="0" borderId="0" xfId="89" applyFont="1" applyAlignment="1">
      <alignment horizontal="left" wrapText="1"/>
      <protection/>
    </xf>
    <xf numFmtId="0" fontId="7" fillId="0" borderId="0" xfId="0" applyFont="1" applyAlignment="1">
      <alignment horizontal="left" wrapText="1"/>
    </xf>
  </cellXfs>
  <cellStyles count="101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2009.g plāns apst" xfId="88"/>
    <cellStyle name="Normal_2009.g plāns apst_2015.g. Ieņēmumu un izdevumu plāns" xfId="89"/>
    <cellStyle name="Normal_2009.g plāns apst_2015.g. Ieņēmumu un izdevumu plāns_2016.g. Ieņēmumu un izdevumu plāns" xfId="90"/>
    <cellStyle name="Normal_2009.g plāns apst_2016.g. Ieņēmumu un izdevumu plāns" xfId="91"/>
    <cellStyle name="Normal_2016.g. Ieņēmumu un izdevumu plāns" xfId="92"/>
    <cellStyle name="Normal_Sheet1" xfId="93"/>
    <cellStyle name="Normal_Sheet1_Pielikumi oktobra korekcijam" xfId="94"/>
    <cellStyle name="Normal_Specb.2009.g. decembra korekcijas saīsin." xfId="95"/>
    <cellStyle name="Normal_Specb.ziedoj.un davin. 2011.g. decembra korekcijas" xfId="96"/>
    <cellStyle name="Normal_Specbudz.kopsavilkums 2006.g un korekc." xfId="97"/>
    <cellStyle name="Nosaukums" xfId="98"/>
    <cellStyle name="Note" xfId="99"/>
    <cellStyle name="Output" xfId="100"/>
    <cellStyle name="Parasts 2" xfId="101"/>
    <cellStyle name="Paskaidrojošs teksts" xfId="102"/>
    <cellStyle name="Pārbaudes šūna" xfId="103"/>
    <cellStyle name="Percent" xfId="104"/>
    <cellStyle name="Piezīme" xfId="105"/>
    <cellStyle name="Saistīta šūna" xfId="106"/>
    <cellStyle name="Slikts" xfId="107"/>
    <cellStyle name="Title" xfId="108"/>
    <cellStyle name="Total" xfId="109"/>
    <cellStyle name="Virsraksts 1" xfId="110"/>
    <cellStyle name="Virsraksts 2" xfId="111"/>
    <cellStyle name="Virsraksts 3" xfId="112"/>
    <cellStyle name="Virsraksts 4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228600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6200" y="22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imTimes"/>
              <a:ea typeface="RimTimes"/>
              <a:cs typeface="RimTimes"/>
            </a:rPr>
            <a:t/>
          </a:r>
        </a:p>
      </xdr:txBody>
    </xdr:sp>
    <xdr:clientData/>
  </xdr:oneCellAnchor>
  <xdr:oneCellAnchor>
    <xdr:from>
      <xdr:col>0</xdr:col>
      <xdr:colOff>76200</xdr:colOff>
      <xdr:row>30</xdr:row>
      <xdr:rowOff>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76200" y="585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imTimes"/>
              <a:ea typeface="RimTimes"/>
              <a:cs typeface="RimTimes"/>
            </a:rPr>
            <a:t/>
          </a:r>
        </a:p>
      </xdr:txBody>
    </xdr:sp>
    <xdr:clientData/>
  </xdr:oneCellAnchor>
  <xdr:oneCellAnchor>
    <xdr:from>
      <xdr:col>0</xdr:col>
      <xdr:colOff>76200</xdr:colOff>
      <xdr:row>30</xdr:row>
      <xdr:rowOff>0</xdr:rowOff>
    </xdr:from>
    <xdr:ext cx="85725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76200" y="585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imTimes"/>
              <a:ea typeface="RimTimes"/>
              <a:cs typeface="RimTimes"/>
            </a:rPr>
            <a:t/>
          </a:r>
        </a:p>
      </xdr:txBody>
    </xdr:sp>
    <xdr:clientData/>
  </xdr:oneCellAnchor>
  <xdr:oneCellAnchor>
    <xdr:from>
      <xdr:col>0</xdr:col>
      <xdr:colOff>76200</xdr:colOff>
      <xdr:row>30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76200" y="5857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RimTimes"/>
              <a:ea typeface="RimTimes"/>
              <a:cs typeface="RimTimes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" sqref="G1"/>
    </sheetView>
  </sheetViews>
  <sheetFormatPr defaultColWidth="9.00390625" defaultRowHeight="12.75"/>
  <cols>
    <col min="1" max="1" width="10.25390625" style="112" customWidth="1"/>
    <col min="2" max="2" width="41.875" style="113" customWidth="1"/>
    <col min="3" max="3" width="9.125" style="112" hidden="1" customWidth="1"/>
    <col min="4" max="4" width="10.875" style="112" customWidth="1"/>
    <col min="5" max="5" width="10.75390625" style="112" customWidth="1"/>
    <col min="6" max="6" width="9.125" style="112" customWidth="1"/>
    <col min="7" max="7" width="8.375" style="112" customWidth="1"/>
    <col min="8" max="8" width="8.625" style="112" customWidth="1"/>
    <col min="9" max="9" width="9.75390625" style="112" customWidth="1"/>
    <col min="10" max="10" width="8.875" style="112" customWidth="1"/>
    <col min="11" max="11" width="8.625" style="112" customWidth="1"/>
    <col min="12" max="13" width="9.75390625" style="112" bestFit="1" customWidth="1"/>
    <col min="14" max="14" width="9.75390625" style="112" customWidth="1"/>
    <col min="15" max="15" width="11.25390625" style="114" customWidth="1"/>
    <col min="16" max="16384" width="9.125" style="112" customWidth="1"/>
  </cols>
  <sheetData>
    <row r="1" ht="15">
      <c r="G1" s="55" t="s">
        <v>139</v>
      </c>
    </row>
    <row r="2" spans="1:7" ht="15">
      <c r="A2" s="115"/>
      <c r="G2" s="115" t="s">
        <v>38</v>
      </c>
    </row>
    <row r="3" spans="1:7" ht="15">
      <c r="A3" s="115"/>
      <c r="G3" s="115" t="s">
        <v>39</v>
      </c>
    </row>
    <row r="4" spans="1:14" ht="20.25">
      <c r="A4" s="116" t="s">
        <v>151</v>
      </c>
      <c r="B4" s="116"/>
      <c r="C4" s="116"/>
      <c r="D4" s="116"/>
      <c r="E4" s="116"/>
      <c r="F4" s="116"/>
      <c r="M4" s="117"/>
      <c r="N4" s="117"/>
    </row>
    <row r="5" spans="1:6" ht="15.75" thickBot="1">
      <c r="A5" s="115"/>
      <c r="B5" s="118"/>
      <c r="C5" s="115"/>
      <c r="D5" s="115"/>
      <c r="E5" s="115"/>
      <c r="F5" s="115"/>
    </row>
    <row r="6" spans="1:15" ht="100.5" customHeight="1" thickBot="1">
      <c r="A6" s="119" t="s">
        <v>40</v>
      </c>
      <c r="B6" s="120" t="s">
        <v>41</v>
      </c>
      <c r="C6" s="121" t="s">
        <v>42</v>
      </c>
      <c r="D6" s="122" t="s">
        <v>152</v>
      </c>
      <c r="E6" s="123" t="s">
        <v>153</v>
      </c>
      <c r="F6" s="56" t="s">
        <v>154</v>
      </c>
      <c r="G6" s="124" t="s">
        <v>155</v>
      </c>
      <c r="H6" s="124" t="s">
        <v>156</v>
      </c>
      <c r="I6" s="124" t="s">
        <v>157</v>
      </c>
      <c r="J6" s="124" t="s">
        <v>158</v>
      </c>
      <c r="K6" s="124" t="s">
        <v>159</v>
      </c>
      <c r="L6" s="124" t="s">
        <v>160</v>
      </c>
      <c r="M6" s="124" t="s">
        <v>161</v>
      </c>
      <c r="N6" s="125" t="s">
        <v>162</v>
      </c>
      <c r="O6" s="126" t="s">
        <v>163</v>
      </c>
    </row>
    <row r="7" spans="1:16" ht="15">
      <c r="A7" s="127"/>
      <c r="B7" s="128" t="s">
        <v>43</v>
      </c>
      <c r="C7" s="129" t="e">
        <f>C8+#REF!+#REF!+#REF!</f>
        <v>#REF!</v>
      </c>
      <c r="D7" s="129">
        <f aca="true" t="shared" si="0" ref="D7:N7">D8</f>
        <v>92972</v>
      </c>
      <c r="E7" s="129">
        <f t="shared" si="0"/>
        <v>90000</v>
      </c>
      <c r="F7" s="129">
        <f t="shared" si="0"/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9">
        <f t="shared" si="0"/>
        <v>0</v>
      </c>
      <c r="L7" s="129">
        <f t="shared" si="0"/>
        <v>0</v>
      </c>
      <c r="M7" s="129">
        <f t="shared" si="0"/>
        <v>0</v>
      </c>
      <c r="N7" s="129">
        <f t="shared" si="0"/>
        <v>0</v>
      </c>
      <c r="O7" s="130">
        <f aca="true" t="shared" si="1" ref="O7:O21">SUM(E7:N7)</f>
        <v>90000</v>
      </c>
      <c r="P7" s="131"/>
    </row>
    <row r="8" spans="1:15" ht="15">
      <c r="A8" s="132" t="s">
        <v>44</v>
      </c>
      <c r="B8" s="133" t="s">
        <v>45</v>
      </c>
      <c r="C8" s="134" t="e">
        <f>SUM(#REF!)</f>
        <v>#REF!</v>
      </c>
      <c r="D8" s="134">
        <v>92972</v>
      </c>
      <c r="E8" s="134">
        <v>90000</v>
      </c>
      <c r="F8" s="134"/>
      <c r="G8" s="134"/>
      <c r="H8" s="134"/>
      <c r="I8" s="134"/>
      <c r="J8" s="134"/>
      <c r="K8" s="134"/>
      <c r="L8" s="134"/>
      <c r="M8" s="134"/>
      <c r="N8" s="134"/>
      <c r="O8" s="135">
        <f t="shared" si="1"/>
        <v>90000</v>
      </c>
    </row>
    <row r="9" spans="1:15" ht="15">
      <c r="A9" s="136"/>
      <c r="B9" s="137" t="s">
        <v>46</v>
      </c>
      <c r="C9" s="138">
        <f aca="true" t="shared" si="2" ref="C9:N9">SUM(C10:C11)</f>
        <v>0</v>
      </c>
      <c r="D9" s="138">
        <f t="shared" si="2"/>
        <v>0</v>
      </c>
      <c r="E9" s="138">
        <f t="shared" si="2"/>
        <v>0</v>
      </c>
      <c r="F9" s="139">
        <f t="shared" si="2"/>
        <v>0</v>
      </c>
      <c r="G9" s="139">
        <f t="shared" si="2"/>
        <v>0</v>
      </c>
      <c r="H9" s="139">
        <f t="shared" si="2"/>
        <v>0</v>
      </c>
      <c r="I9" s="139">
        <f t="shared" si="2"/>
        <v>0</v>
      </c>
      <c r="J9" s="139">
        <f t="shared" si="2"/>
        <v>0</v>
      </c>
      <c r="K9" s="139">
        <f t="shared" si="2"/>
        <v>0</v>
      </c>
      <c r="L9" s="139">
        <f t="shared" si="2"/>
        <v>0</v>
      </c>
      <c r="M9" s="138">
        <f t="shared" si="2"/>
        <v>0</v>
      </c>
      <c r="N9" s="139">
        <f t="shared" si="2"/>
        <v>0</v>
      </c>
      <c r="O9" s="130">
        <f t="shared" si="1"/>
        <v>0</v>
      </c>
    </row>
    <row r="10" spans="1:15" ht="15">
      <c r="A10" s="132" t="s">
        <v>47</v>
      </c>
      <c r="B10" s="133" t="s">
        <v>48</v>
      </c>
      <c r="C10" s="134"/>
      <c r="D10" s="134"/>
      <c r="E10" s="134"/>
      <c r="F10" s="140"/>
      <c r="G10" s="140"/>
      <c r="H10" s="141"/>
      <c r="I10" s="142"/>
      <c r="J10" s="142"/>
      <c r="K10" s="142"/>
      <c r="L10" s="142"/>
      <c r="M10" s="142"/>
      <c r="N10" s="143"/>
      <c r="O10" s="135">
        <f t="shared" si="1"/>
        <v>0</v>
      </c>
    </row>
    <row r="11" spans="1:15" ht="15">
      <c r="A11" s="132" t="s">
        <v>49</v>
      </c>
      <c r="B11" s="133" t="s">
        <v>50</v>
      </c>
      <c r="C11" s="138"/>
      <c r="D11" s="138"/>
      <c r="E11" s="134"/>
      <c r="F11" s="140"/>
      <c r="G11" s="140"/>
      <c r="H11" s="141"/>
      <c r="I11" s="142"/>
      <c r="J11" s="142"/>
      <c r="K11" s="142"/>
      <c r="L11" s="142"/>
      <c r="M11" s="142"/>
      <c r="N11" s="143"/>
      <c r="O11" s="135">
        <f t="shared" si="1"/>
        <v>0</v>
      </c>
    </row>
    <row r="12" spans="1:15" s="114" customFormat="1" ht="28.5">
      <c r="A12" s="144" t="s">
        <v>51</v>
      </c>
      <c r="B12" s="137" t="s">
        <v>52</v>
      </c>
      <c r="C12" s="138"/>
      <c r="D12" s="138">
        <v>819240</v>
      </c>
      <c r="E12" s="145">
        <v>883815</v>
      </c>
      <c r="F12" s="146"/>
      <c r="G12" s="146"/>
      <c r="H12" s="147"/>
      <c r="I12" s="148"/>
      <c r="J12" s="149"/>
      <c r="K12" s="148"/>
      <c r="L12" s="148"/>
      <c r="M12" s="149"/>
      <c r="N12" s="148"/>
      <c r="O12" s="130">
        <f t="shared" si="1"/>
        <v>883815</v>
      </c>
    </row>
    <row r="13" spans="1:15" ht="15">
      <c r="A13" s="144" t="s">
        <v>53</v>
      </c>
      <c r="B13" s="137" t="s">
        <v>54</v>
      </c>
      <c r="C13" s="138" t="e">
        <f>SUM(#REF!,C14+#REF!)</f>
        <v>#REF!</v>
      </c>
      <c r="D13" s="138">
        <f aca="true" t="shared" si="3" ref="D13:N13">D14+D18</f>
        <v>8310</v>
      </c>
      <c r="E13" s="138">
        <f t="shared" si="3"/>
        <v>0</v>
      </c>
      <c r="F13" s="138">
        <f t="shared" si="3"/>
        <v>0</v>
      </c>
      <c r="G13" s="138">
        <f t="shared" si="3"/>
        <v>0</v>
      </c>
      <c r="H13" s="138">
        <f t="shared" si="3"/>
        <v>0</v>
      </c>
      <c r="I13" s="138">
        <f t="shared" si="3"/>
        <v>0</v>
      </c>
      <c r="J13" s="138">
        <f t="shared" si="3"/>
        <v>0</v>
      </c>
      <c r="K13" s="138">
        <f t="shared" si="3"/>
        <v>0</v>
      </c>
      <c r="L13" s="138">
        <f t="shared" si="3"/>
        <v>0</v>
      </c>
      <c r="M13" s="138">
        <f t="shared" si="3"/>
        <v>0</v>
      </c>
      <c r="N13" s="138">
        <f t="shared" si="3"/>
        <v>0</v>
      </c>
      <c r="O13" s="130">
        <f t="shared" si="1"/>
        <v>0</v>
      </c>
    </row>
    <row r="14" spans="1:15" ht="43.5">
      <c r="A14" s="144" t="s">
        <v>55</v>
      </c>
      <c r="B14" s="150" t="s">
        <v>56</v>
      </c>
      <c r="C14" s="139">
        <f>SUM(C16:C18)</f>
        <v>0</v>
      </c>
      <c r="D14" s="138">
        <f aca="true" t="shared" si="4" ref="D14:N14">SUM(D15:D17)</f>
        <v>0</v>
      </c>
      <c r="E14" s="138">
        <f t="shared" si="4"/>
        <v>0</v>
      </c>
      <c r="F14" s="138">
        <f t="shared" si="4"/>
        <v>0</v>
      </c>
      <c r="G14" s="138">
        <f t="shared" si="4"/>
        <v>0</v>
      </c>
      <c r="H14" s="138">
        <f t="shared" si="4"/>
        <v>0</v>
      </c>
      <c r="I14" s="138">
        <f t="shared" si="4"/>
        <v>0</v>
      </c>
      <c r="J14" s="138">
        <f t="shared" si="4"/>
        <v>0</v>
      </c>
      <c r="K14" s="138">
        <f t="shared" si="4"/>
        <v>0</v>
      </c>
      <c r="L14" s="138">
        <f t="shared" si="4"/>
        <v>0</v>
      </c>
      <c r="M14" s="138">
        <f t="shared" si="4"/>
        <v>0</v>
      </c>
      <c r="N14" s="138">
        <f t="shared" si="4"/>
        <v>0</v>
      </c>
      <c r="O14" s="130">
        <f t="shared" si="1"/>
        <v>0</v>
      </c>
    </row>
    <row r="15" spans="1:15" ht="45">
      <c r="A15" s="151" t="s">
        <v>57</v>
      </c>
      <c r="B15" s="133" t="s">
        <v>58</v>
      </c>
      <c r="C15" s="138"/>
      <c r="D15" s="152"/>
      <c r="E15" s="152"/>
      <c r="F15" s="138"/>
      <c r="G15" s="138"/>
      <c r="H15" s="138"/>
      <c r="I15" s="138"/>
      <c r="J15" s="134"/>
      <c r="K15" s="138"/>
      <c r="L15" s="138"/>
      <c r="M15" s="138"/>
      <c r="N15" s="138"/>
      <c r="O15" s="135">
        <f t="shared" si="1"/>
        <v>0</v>
      </c>
    </row>
    <row r="16" spans="1:15" ht="15">
      <c r="A16" s="151" t="s">
        <v>59</v>
      </c>
      <c r="B16" s="133" t="s">
        <v>60</v>
      </c>
      <c r="C16" s="134"/>
      <c r="D16" s="134"/>
      <c r="E16" s="134"/>
      <c r="F16" s="140"/>
      <c r="G16" s="140"/>
      <c r="H16" s="153"/>
      <c r="I16" s="142"/>
      <c r="J16" s="142"/>
      <c r="K16" s="142"/>
      <c r="L16" s="142"/>
      <c r="M16" s="142"/>
      <c r="N16" s="143"/>
      <c r="O16" s="135">
        <f t="shared" si="1"/>
        <v>0</v>
      </c>
    </row>
    <row r="17" spans="1:15" ht="30">
      <c r="A17" s="154" t="s">
        <v>61</v>
      </c>
      <c r="B17" s="155" t="s">
        <v>62</v>
      </c>
      <c r="C17" s="156"/>
      <c r="D17" s="156"/>
      <c r="E17" s="156"/>
      <c r="F17" s="157"/>
      <c r="G17" s="157"/>
      <c r="H17" s="158"/>
      <c r="I17" s="159"/>
      <c r="J17" s="159"/>
      <c r="K17" s="159"/>
      <c r="L17" s="159"/>
      <c r="M17" s="159"/>
      <c r="N17" s="160"/>
      <c r="O17" s="135">
        <f t="shared" si="1"/>
        <v>0</v>
      </c>
    </row>
    <row r="18" spans="1:15" ht="30" thickBot="1">
      <c r="A18" s="161" t="s">
        <v>201</v>
      </c>
      <c r="B18" s="162" t="s">
        <v>62</v>
      </c>
      <c r="C18" s="163"/>
      <c r="D18" s="163">
        <v>8310</v>
      </c>
      <c r="E18" s="163"/>
      <c r="F18" s="164"/>
      <c r="G18" s="164"/>
      <c r="H18" s="165"/>
      <c r="I18" s="166"/>
      <c r="J18" s="166"/>
      <c r="K18" s="166"/>
      <c r="L18" s="166"/>
      <c r="M18" s="166"/>
      <c r="N18" s="167"/>
      <c r="O18" s="135">
        <f t="shared" si="1"/>
        <v>0</v>
      </c>
    </row>
    <row r="19" spans="1:15" ht="18.75" customHeight="1" thickBot="1">
      <c r="A19" s="168"/>
      <c r="B19" s="169" t="s">
        <v>63</v>
      </c>
      <c r="C19" s="170" t="e">
        <f>SUM(C7+C9+#REF!+#REF!+C13)</f>
        <v>#REF!</v>
      </c>
      <c r="D19" s="171">
        <f aca="true" t="shared" si="5" ref="D19:N19">SUM(D7+D9+D12+D13)</f>
        <v>920522</v>
      </c>
      <c r="E19" s="171">
        <f t="shared" si="5"/>
        <v>973815</v>
      </c>
      <c r="F19" s="171">
        <f t="shared" si="5"/>
        <v>0</v>
      </c>
      <c r="G19" s="171">
        <f t="shared" si="5"/>
        <v>0</v>
      </c>
      <c r="H19" s="171">
        <f t="shared" si="5"/>
        <v>0</v>
      </c>
      <c r="I19" s="171">
        <f t="shared" si="5"/>
        <v>0</v>
      </c>
      <c r="J19" s="171">
        <f t="shared" si="5"/>
        <v>0</v>
      </c>
      <c r="K19" s="171">
        <f t="shared" si="5"/>
        <v>0</v>
      </c>
      <c r="L19" s="171">
        <f t="shared" si="5"/>
        <v>0</v>
      </c>
      <c r="M19" s="171">
        <f t="shared" si="5"/>
        <v>0</v>
      </c>
      <c r="N19" s="171">
        <f t="shared" si="5"/>
        <v>0</v>
      </c>
      <c r="O19" s="172">
        <f t="shared" si="1"/>
        <v>973815</v>
      </c>
    </row>
    <row r="20" spans="1:15" ht="15">
      <c r="A20" s="173" t="s">
        <v>202</v>
      </c>
      <c r="B20" s="174" t="s">
        <v>165</v>
      </c>
      <c r="C20" s="175"/>
      <c r="D20" s="175">
        <v>185004</v>
      </c>
      <c r="E20" s="175">
        <v>66828</v>
      </c>
      <c r="F20" s="176">
        <v>394</v>
      </c>
      <c r="G20" s="176">
        <v>16180</v>
      </c>
      <c r="H20" s="176">
        <v>10790</v>
      </c>
      <c r="I20" s="176">
        <v>1131</v>
      </c>
      <c r="J20" s="176">
        <v>32141</v>
      </c>
      <c r="K20" s="176">
        <v>40989</v>
      </c>
      <c r="L20" s="176">
        <v>19615</v>
      </c>
      <c r="M20" s="176">
        <v>16902</v>
      </c>
      <c r="N20" s="176">
        <v>10335</v>
      </c>
      <c r="O20" s="135">
        <f t="shared" si="1"/>
        <v>215305</v>
      </c>
    </row>
    <row r="21" spans="1:15" ht="15">
      <c r="A21" s="177"/>
      <c r="B21" s="178" t="s">
        <v>65</v>
      </c>
      <c r="C21" s="179">
        <f>SUM(C20:C20)</f>
        <v>0</v>
      </c>
      <c r="D21" s="180">
        <f aca="true" t="shared" si="6" ref="D21:N21">SUM(D19:D20)</f>
        <v>1105526</v>
      </c>
      <c r="E21" s="180">
        <f t="shared" si="6"/>
        <v>1040643</v>
      </c>
      <c r="F21" s="180">
        <f t="shared" si="6"/>
        <v>394</v>
      </c>
      <c r="G21" s="180">
        <f t="shared" si="6"/>
        <v>16180</v>
      </c>
      <c r="H21" s="180">
        <f t="shared" si="6"/>
        <v>10790</v>
      </c>
      <c r="I21" s="180">
        <f t="shared" si="6"/>
        <v>1131</v>
      </c>
      <c r="J21" s="180">
        <f t="shared" si="6"/>
        <v>32141</v>
      </c>
      <c r="K21" s="180">
        <f t="shared" si="6"/>
        <v>40989</v>
      </c>
      <c r="L21" s="180">
        <f t="shared" si="6"/>
        <v>19615</v>
      </c>
      <c r="M21" s="180">
        <f t="shared" si="6"/>
        <v>16902</v>
      </c>
      <c r="N21" s="180">
        <f t="shared" si="6"/>
        <v>10335</v>
      </c>
      <c r="O21" s="130">
        <f t="shared" si="1"/>
        <v>1189120</v>
      </c>
    </row>
    <row r="22" spans="2:8" ht="15">
      <c r="B22" s="181"/>
      <c r="C22" s="182"/>
      <c r="D22" s="182"/>
      <c r="H22" s="58"/>
    </row>
    <row r="23" spans="2:8" ht="15">
      <c r="B23" s="183" t="s">
        <v>164</v>
      </c>
      <c r="C23" s="182" t="s">
        <v>1</v>
      </c>
      <c r="D23" s="182"/>
      <c r="H23" s="58" t="s">
        <v>1</v>
      </c>
    </row>
    <row r="24" spans="2:8" ht="15">
      <c r="B24" s="183"/>
      <c r="C24" s="182"/>
      <c r="D24" s="182"/>
      <c r="H24" s="58"/>
    </row>
    <row r="25" spans="2:8" ht="15">
      <c r="B25" s="183"/>
      <c r="C25" s="182"/>
      <c r="D25" s="182"/>
      <c r="H25" s="58"/>
    </row>
    <row r="26" spans="2:8" ht="15">
      <c r="B26" s="183"/>
      <c r="C26" s="182"/>
      <c r="D26" s="182"/>
      <c r="H26" s="58"/>
    </row>
    <row r="27" spans="2:8" ht="15">
      <c r="B27" s="183"/>
      <c r="C27" s="182"/>
      <c r="D27" s="182"/>
      <c r="H27" s="58"/>
    </row>
    <row r="28" spans="2:8" ht="15">
      <c r="B28" s="183"/>
      <c r="C28" s="182"/>
      <c r="D28" s="182"/>
      <c r="H28" s="58"/>
    </row>
    <row r="29" spans="2:8" ht="15">
      <c r="B29" s="183"/>
      <c r="C29" s="182"/>
      <c r="D29" s="182"/>
      <c r="H29" s="58"/>
    </row>
    <row r="30" spans="2:8" ht="15">
      <c r="B30" s="183"/>
      <c r="C30" s="182"/>
      <c r="D30" s="182"/>
      <c r="H30" s="58"/>
    </row>
    <row r="31" spans="2:8" ht="15">
      <c r="B31" s="183"/>
      <c r="C31" s="182"/>
      <c r="D31" s="182"/>
      <c r="H31" s="58"/>
    </row>
    <row r="32" spans="1:8" ht="48" customHeight="1" thickBot="1">
      <c r="A32" s="325" t="s">
        <v>175</v>
      </c>
      <c r="B32" s="325"/>
      <c r="C32" s="325"/>
      <c r="D32" s="325"/>
      <c r="E32" s="325"/>
      <c r="F32" s="325"/>
      <c r="G32" s="325"/>
      <c r="H32" s="325"/>
    </row>
    <row r="33" spans="1:15" ht="111" thickBot="1">
      <c r="A33" s="119" t="s">
        <v>40</v>
      </c>
      <c r="B33" s="120" t="s">
        <v>41</v>
      </c>
      <c r="C33" s="121" t="s">
        <v>42</v>
      </c>
      <c r="D33" s="122" t="s">
        <v>152</v>
      </c>
      <c r="E33" s="123" t="s">
        <v>153</v>
      </c>
      <c r="F33" s="56" t="s">
        <v>154</v>
      </c>
      <c r="G33" s="124" t="s">
        <v>155</v>
      </c>
      <c r="H33" s="124" t="s">
        <v>156</v>
      </c>
      <c r="I33" s="124" t="s">
        <v>157</v>
      </c>
      <c r="J33" s="124" t="s">
        <v>158</v>
      </c>
      <c r="K33" s="124" t="s">
        <v>159</v>
      </c>
      <c r="L33" s="124" t="s">
        <v>160</v>
      </c>
      <c r="M33" s="124" t="s">
        <v>161</v>
      </c>
      <c r="N33" s="125" t="s">
        <v>162</v>
      </c>
      <c r="O33" s="126" t="s">
        <v>163</v>
      </c>
    </row>
    <row r="34" spans="1:15" ht="15.75" thickBot="1">
      <c r="A34" s="184" t="s">
        <v>66</v>
      </c>
      <c r="B34" s="185" t="s">
        <v>67</v>
      </c>
      <c r="C34" s="186">
        <f aca="true" t="shared" si="7" ref="C34:N34">SUM(C35:C37)</f>
        <v>260450</v>
      </c>
      <c r="D34" s="186">
        <f t="shared" si="7"/>
        <v>799395</v>
      </c>
      <c r="E34" s="186">
        <f t="shared" si="7"/>
        <v>5000</v>
      </c>
      <c r="F34" s="186">
        <f t="shared" si="7"/>
        <v>553442</v>
      </c>
      <c r="G34" s="186">
        <f t="shared" si="7"/>
        <v>72618</v>
      </c>
      <c r="H34" s="186">
        <f t="shared" si="7"/>
        <v>36485</v>
      </c>
      <c r="I34" s="186">
        <f t="shared" si="7"/>
        <v>41427</v>
      </c>
      <c r="J34" s="186">
        <f t="shared" si="7"/>
        <v>66326</v>
      </c>
      <c r="K34" s="186">
        <f t="shared" si="7"/>
        <v>37369</v>
      </c>
      <c r="L34" s="186">
        <f t="shared" si="7"/>
        <v>47608</v>
      </c>
      <c r="M34" s="186">
        <f t="shared" si="7"/>
        <v>34123</v>
      </c>
      <c r="N34" s="186">
        <f t="shared" si="7"/>
        <v>37529</v>
      </c>
      <c r="O34" s="187">
        <f aca="true" t="shared" si="8" ref="O34:O49">SUM(E34:N34)</f>
        <v>931927</v>
      </c>
    </row>
    <row r="35" spans="1:15" ht="15">
      <c r="A35" s="188" t="s">
        <v>68</v>
      </c>
      <c r="B35" s="133" t="s">
        <v>69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90"/>
      <c r="M35" s="191"/>
      <c r="N35" s="192"/>
      <c r="O35" s="193">
        <f t="shared" si="8"/>
        <v>0</v>
      </c>
    </row>
    <row r="36" spans="1:15" ht="15">
      <c r="A36" s="194" t="s">
        <v>70</v>
      </c>
      <c r="B36" s="133" t="s">
        <v>71</v>
      </c>
      <c r="C36" s="195">
        <v>260450</v>
      </c>
      <c r="D36" s="195">
        <v>799395</v>
      </c>
      <c r="E36" s="195">
        <v>5000</v>
      </c>
      <c r="F36" s="195">
        <v>553442</v>
      </c>
      <c r="G36" s="195">
        <v>72618</v>
      </c>
      <c r="H36" s="195">
        <v>36485</v>
      </c>
      <c r="I36" s="195">
        <v>41427</v>
      </c>
      <c r="J36" s="195">
        <v>66326</v>
      </c>
      <c r="K36" s="195">
        <v>37369</v>
      </c>
      <c r="L36" s="134">
        <v>47608</v>
      </c>
      <c r="M36" s="196">
        <v>34123</v>
      </c>
      <c r="N36" s="197">
        <v>37529</v>
      </c>
      <c r="O36" s="198">
        <f t="shared" si="8"/>
        <v>931927</v>
      </c>
    </row>
    <row r="37" spans="1:15" ht="15.75" thickBot="1">
      <c r="A37" s="199" t="s">
        <v>72</v>
      </c>
      <c r="B37" s="200" t="s">
        <v>73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2"/>
      <c r="M37" s="203"/>
      <c r="N37" s="204"/>
      <c r="O37" s="205">
        <f t="shared" si="8"/>
        <v>0</v>
      </c>
    </row>
    <row r="38" spans="1:15" ht="15.75" thickBot="1">
      <c r="A38" s="184" t="s">
        <v>74</v>
      </c>
      <c r="B38" s="206" t="s">
        <v>75</v>
      </c>
      <c r="C38" s="186">
        <f aca="true" t="shared" si="9" ref="C38:N38">SUM(C39:C42)</f>
        <v>52674</v>
      </c>
      <c r="D38" s="186">
        <f t="shared" si="9"/>
        <v>72645</v>
      </c>
      <c r="E38" s="186">
        <f t="shared" si="9"/>
        <v>75040</v>
      </c>
      <c r="F38" s="186">
        <f t="shared" si="9"/>
        <v>0</v>
      </c>
      <c r="G38" s="186">
        <f t="shared" si="9"/>
        <v>3500</v>
      </c>
      <c r="H38" s="186">
        <f t="shared" si="9"/>
        <v>0</v>
      </c>
      <c r="I38" s="186">
        <f t="shared" si="9"/>
        <v>1307</v>
      </c>
      <c r="J38" s="186">
        <f t="shared" si="9"/>
        <v>35480</v>
      </c>
      <c r="K38" s="186">
        <f t="shared" si="9"/>
        <v>10000</v>
      </c>
      <c r="L38" s="186">
        <f t="shared" si="9"/>
        <v>1034</v>
      </c>
      <c r="M38" s="186">
        <f t="shared" si="9"/>
        <v>0</v>
      </c>
      <c r="N38" s="186">
        <f t="shared" si="9"/>
        <v>3720</v>
      </c>
      <c r="O38" s="187">
        <f t="shared" si="8"/>
        <v>130081</v>
      </c>
    </row>
    <row r="39" spans="1:15" ht="15">
      <c r="A39" s="188" t="s">
        <v>76</v>
      </c>
      <c r="B39" s="207" t="s">
        <v>77</v>
      </c>
      <c r="C39" s="189"/>
      <c r="D39" s="189"/>
      <c r="E39" s="189"/>
      <c r="F39" s="189"/>
      <c r="G39" s="189"/>
      <c r="H39" s="189"/>
      <c r="I39" s="189"/>
      <c r="J39" s="189"/>
      <c r="K39" s="189">
        <v>10000</v>
      </c>
      <c r="L39" s="190"/>
      <c r="M39" s="208"/>
      <c r="N39" s="192"/>
      <c r="O39" s="198">
        <f t="shared" si="8"/>
        <v>10000</v>
      </c>
    </row>
    <row r="40" spans="1:15" ht="15">
      <c r="A40" s="194" t="s">
        <v>26</v>
      </c>
      <c r="B40" s="209" t="s">
        <v>78</v>
      </c>
      <c r="C40" s="195">
        <v>48139</v>
      </c>
      <c r="D40" s="195">
        <v>16554</v>
      </c>
      <c r="E40" s="195">
        <v>59096</v>
      </c>
      <c r="F40" s="195"/>
      <c r="G40" s="195"/>
      <c r="H40" s="195"/>
      <c r="I40" s="195"/>
      <c r="J40" s="195"/>
      <c r="K40" s="195"/>
      <c r="L40" s="134"/>
      <c r="M40" s="134"/>
      <c r="N40" s="197"/>
      <c r="O40" s="198">
        <f t="shared" si="8"/>
        <v>59096</v>
      </c>
    </row>
    <row r="41" spans="1:15" ht="30">
      <c r="A41" s="194" t="s">
        <v>79</v>
      </c>
      <c r="B41" s="209" t="s">
        <v>80</v>
      </c>
      <c r="C41" s="195"/>
      <c r="D41" s="195">
        <v>54091</v>
      </c>
      <c r="E41" s="195"/>
      <c r="F41" s="195"/>
      <c r="G41" s="195">
        <v>3500</v>
      </c>
      <c r="H41" s="195"/>
      <c r="I41" s="195">
        <v>1307</v>
      </c>
      <c r="J41" s="195">
        <v>35480</v>
      </c>
      <c r="K41" s="195"/>
      <c r="L41" s="134">
        <v>1034</v>
      </c>
      <c r="M41" s="134"/>
      <c r="N41" s="197">
        <v>3720</v>
      </c>
      <c r="O41" s="198">
        <f t="shared" si="8"/>
        <v>45041</v>
      </c>
    </row>
    <row r="42" spans="1:15" ht="30.75" thickBot="1">
      <c r="A42" s="199" t="s">
        <v>20</v>
      </c>
      <c r="B42" s="210" t="s">
        <v>81</v>
      </c>
      <c r="C42" s="201">
        <v>4535</v>
      </c>
      <c r="D42" s="201">
        <v>2000</v>
      </c>
      <c r="E42" s="201">
        <v>15944</v>
      </c>
      <c r="F42" s="201"/>
      <c r="G42" s="201"/>
      <c r="H42" s="201"/>
      <c r="I42" s="201"/>
      <c r="J42" s="201"/>
      <c r="K42" s="201"/>
      <c r="L42" s="202"/>
      <c r="M42" s="134"/>
      <c r="N42" s="204"/>
      <c r="O42" s="198">
        <f t="shared" si="8"/>
        <v>15944</v>
      </c>
    </row>
    <row r="43" spans="1:15" ht="30" thickBot="1">
      <c r="A43" s="211" t="s">
        <v>82</v>
      </c>
      <c r="B43" s="212" t="s">
        <v>83</v>
      </c>
      <c r="C43" s="213">
        <f aca="true" t="shared" si="10" ref="C43:N43">SUM(C44:C46)</f>
        <v>0</v>
      </c>
      <c r="D43" s="213">
        <f t="shared" si="10"/>
        <v>18181</v>
      </c>
      <c r="E43" s="213">
        <f t="shared" si="10"/>
        <v>0</v>
      </c>
      <c r="F43" s="213">
        <f t="shared" si="10"/>
        <v>0</v>
      </c>
      <c r="G43" s="213">
        <f t="shared" si="10"/>
        <v>0</v>
      </c>
      <c r="H43" s="213">
        <f t="shared" si="10"/>
        <v>1835</v>
      </c>
      <c r="I43" s="213">
        <f t="shared" si="10"/>
        <v>0</v>
      </c>
      <c r="J43" s="213">
        <f t="shared" si="10"/>
        <v>4700</v>
      </c>
      <c r="K43" s="213">
        <f t="shared" si="10"/>
        <v>0</v>
      </c>
      <c r="L43" s="214">
        <f t="shared" si="10"/>
        <v>0</v>
      </c>
      <c r="M43" s="214">
        <f t="shared" si="10"/>
        <v>0</v>
      </c>
      <c r="N43" s="215">
        <f t="shared" si="10"/>
        <v>0</v>
      </c>
      <c r="O43" s="216">
        <f t="shared" si="8"/>
        <v>6535</v>
      </c>
    </row>
    <row r="44" spans="1:15" ht="15">
      <c r="A44" s="217" t="s">
        <v>84</v>
      </c>
      <c r="B44" s="218" t="s">
        <v>85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192"/>
      <c r="O44" s="219">
        <f t="shared" si="8"/>
        <v>0</v>
      </c>
    </row>
    <row r="45" spans="1:15" ht="15">
      <c r="A45" s="194" t="s">
        <v>86</v>
      </c>
      <c r="B45" s="209" t="s">
        <v>87</v>
      </c>
      <c r="C45" s="195"/>
      <c r="D45" s="195"/>
      <c r="E45" s="195"/>
      <c r="F45" s="195"/>
      <c r="G45" s="195"/>
      <c r="H45" s="195"/>
      <c r="I45" s="195"/>
      <c r="J45" s="195">
        <v>4700</v>
      </c>
      <c r="K45" s="195"/>
      <c r="L45" s="134"/>
      <c r="M45" s="134"/>
      <c r="N45" s="197"/>
      <c r="O45" s="198">
        <f t="shared" si="8"/>
        <v>4700</v>
      </c>
    </row>
    <row r="46" spans="1:15" ht="30.75" thickBot="1">
      <c r="A46" s="220" t="s">
        <v>88</v>
      </c>
      <c r="B46" s="221" t="s">
        <v>89</v>
      </c>
      <c r="C46" s="201"/>
      <c r="D46" s="201">
        <v>18181</v>
      </c>
      <c r="E46" s="201"/>
      <c r="F46" s="201"/>
      <c r="G46" s="201"/>
      <c r="H46" s="201">
        <v>1835</v>
      </c>
      <c r="I46" s="201"/>
      <c r="J46" s="201"/>
      <c r="K46" s="201"/>
      <c r="L46" s="202"/>
      <c r="M46" s="222"/>
      <c r="N46" s="204"/>
      <c r="O46" s="198">
        <f t="shared" si="8"/>
        <v>1835</v>
      </c>
    </row>
    <row r="47" spans="1:15" ht="15.75" thickBot="1">
      <c r="A47" s="223"/>
      <c r="B47" s="224" t="s">
        <v>90</v>
      </c>
      <c r="C47" s="186">
        <f aca="true" t="shared" si="11" ref="C47:N47">C34+C38+C43</f>
        <v>313124</v>
      </c>
      <c r="D47" s="186">
        <f t="shared" si="11"/>
        <v>890221</v>
      </c>
      <c r="E47" s="186">
        <f t="shared" si="11"/>
        <v>80040</v>
      </c>
      <c r="F47" s="186">
        <f t="shared" si="11"/>
        <v>553442</v>
      </c>
      <c r="G47" s="186">
        <f t="shared" si="11"/>
        <v>76118</v>
      </c>
      <c r="H47" s="186">
        <f t="shared" si="11"/>
        <v>38320</v>
      </c>
      <c r="I47" s="186">
        <f t="shared" si="11"/>
        <v>42734</v>
      </c>
      <c r="J47" s="186">
        <f t="shared" si="11"/>
        <v>106506</v>
      </c>
      <c r="K47" s="186">
        <f t="shared" si="11"/>
        <v>47369</v>
      </c>
      <c r="L47" s="186">
        <f t="shared" si="11"/>
        <v>48642</v>
      </c>
      <c r="M47" s="186">
        <f t="shared" si="11"/>
        <v>34123</v>
      </c>
      <c r="N47" s="186">
        <f t="shared" si="11"/>
        <v>41249</v>
      </c>
      <c r="O47" s="187">
        <f t="shared" si="8"/>
        <v>1068543</v>
      </c>
    </row>
    <row r="48" spans="1:15" ht="15">
      <c r="A48" s="59" t="s">
        <v>91</v>
      </c>
      <c r="B48" s="60" t="s">
        <v>92</v>
      </c>
      <c r="C48" s="225"/>
      <c r="D48" s="225"/>
      <c r="E48" s="226"/>
      <c r="G48" s="227"/>
      <c r="O48" s="228">
        <f t="shared" si="8"/>
        <v>0</v>
      </c>
    </row>
    <row r="49" spans="1:15" ht="15">
      <c r="A49" s="112" t="s">
        <v>64</v>
      </c>
      <c r="B49" s="229" t="s">
        <v>93</v>
      </c>
      <c r="C49" s="230" t="str">
        <f>'[1]Budžets'!$H$436</f>
        <v>S.Velberga</v>
      </c>
      <c r="D49" s="230">
        <v>215305</v>
      </c>
      <c r="E49" s="182">
        <v>55652</v>
      </c>
      <c r="F49" s="112">
        <v>394</v>
      </c>
      <c r="G49" s="112">
        <v>796</v>
      </c>
      <c r="H49" s="112">
        <v>7397</v>
      </c>
      <c r="K49" s="112">
        <v>19192</v>
      </c>
      <c r="L49" s="112">
        <v>10700</v>
      </c>
      <c r="M49" s="112">
        <v>12661</v>
      </c>
      <c r="N49" s="112">
        <v>13785</v>
      </c>
      <c r="O49" s="228">
        <f t="shared" si="8"/>
        <v>120577</v>
      </c>
    </row>
    <row r="50" spans="2:15" ht="15">
      <c r="B50" s="229"/>
      <c r="C50" s="230"/>
      <c r="D50" s="230"/>
      <c r="E50" s="182"/>
      <c r="O50" s="228"/>
    </row>
    <row r="51" spans="1:15" ht="30">
      <c r="A51" s="231" t="s">
        <v>94</v>
      </c>
      <c r="B51" s="232" t="s">
        <v>95</v>
      </c>
      <c r="C51" s="225"/>
      <c r="D51" s="233">
        <f aca="true" t="shared" si="12" ref="D51:O51">D21-D47-D48-D49</f>
        <v>0</v>
      </c>
      <c r="E51" s="233">
        <f t="shared" si="12"/>
        <v>904951</v>
      </c>
      <c r="F51" s="234">
        <f t="shared" si="12"/>
        <v>-553442</v>
      </c>
      <c r="G51" s="233">
        <f t="shared" si="12"/>
        <v>-60734</v>
      </c>
      <c r="H51" s="233">
        <f t="shared" si="12"/>
        <v>-34927</v>
      </c>
      <c r="I51" s="233">
        <f t="shared" si="12"/>
        <v>-41603</v>
      </c>
      <c r="J51" s="233">
        <f t="shared" si="12"/>
        <v>-74365</v>
      </c>
      <c r="K51" s="233">
        <f t="shared" si="12"/>
        <v>-25572</v>
      </c>
      <c r="L51" s="233">
        <f t="shared" si="12"/>
        <v>-39727</v>
      </c>
      <c r="M51" s="233">
        <f t="shared" si="12"/>
        <v>-29882</v>
      </c>
      <c r="N51" s="233">
        <f t="shared" si="12"/>
        <v>-44699</v>
      </c>
      <c r="O51" s="233">
        <f t="shared" si="12"/>
        <v>0</v>
      </c>
    </row>
    <row r="52" spans="2:8" ht="15">
      <c r="B52" s="183" t="s">
        <v>164</v>
      </c>
      <c r="C52" s="182" t="s">
        <v>1</v>
      </c>
      <c r="D52" s="182"/>
      <c r="H52" s="58" t="s">
        <v>1</v>
      </c>
    </row>
    <row r="53" spans="2:4" ht="15">
      <c r="B53" s="181"/>
      <c r="C53" s="182"/>
      <c r="D53" s="182"/>
    </row>
    <row r="54" spans="2:4" ht="15">
      <c r="B54" s="181"/>
      <c r="C54" s="182"/>
      <c r="D54" s="182"/>
    </row>
    <row r="55" spans="2:4" ht="15">
      <c r="B55" s="181"/>
      <c r="C55" s="182"/>
      <c r="D55" s="182"/>
    </row>
    <row r="56" spans="2:4" ht="15">
      <c r="B56" s="181"/>
      <c r="C56" s="182"/>
      <c r="D56" s="182"/>
    </row>
    <row r="57" spans="2:4" ht="15">
      <c r="B57" s="181"/>
      <c r="C57" s="182"/>
      <c r="D57" s="182"/>
    </row>
    <row r="58" spans="2:4" ht="15">
      <c r="B58" s="181"/>
      <c r="C58" s="182"/>
      <c r="D58" s="182"/>
    </row>
    <row r="59" spans="2:4" ht="15">
      <c r="B59" s="181"/>
      <c r="C59" s="182"/>
      <c r="D59" s="182"/>
    </row>
    <row r="60" spans="2:4" ht="15">
      <c r="B60" s="181"/>
      <c r="C60" s="182"/>
      <c r="D60" s="182"/>
    </row>
    <row r="61" spans="2:4" ht="15">
      <c r="B61" s="181"/>
      <c r="C61" s="182"/>
      <c r="D61" s="182"/>
    </row>
    <row r="62" spans="1:9" ht="66" customHeight="1" thickBot="1">
      <c r="A62" s="326" t="s">
        <v>176</v>
      </c>
      <c r="B62" s="326"/>
      <c r="C62" s="326"/>
      <c r="D62" s="326"/>
      <c r="E62" s="326"/>
      <c r="F62" s="326"/>
      <c r="G62" s="326"/>
      <c r="H62" s="326"/>
      <c r="I62" s="326"/>
    </row>
    <row r="63" spans="1:15" ht="111" thickBot="1">
      <c r="A63" s="119" t="s">
        <v>40</v>
      </c>
      <c r="B63" s="120" t="s">
        <v>41</v>
      </c>
      <c r="C63" s="121" t="s">
        <v>42</v>
      </c>
      <c r="D63" s="122" t="s">
        <v>152</v>
      </c>
      <c r="E63" s="123" t="s">
        <v>153</v>
      </c>
      <c r="F63" s="56" t="s">
        <v>154</v>
      </c>
      <c r="G63" s="124" t="s">
        <v>155</v>
      </c>
      <c r="H63" s="124" t="s">
        <v>156</v>
      </c>
      <c r="I63" s="124" t="s">
        <v>157</v>
      </c>
      <c r="J63" s="124" t="s">
        <v>158</v>
      </c>
      <c r="K63" s="124" t="s">
        <v>159</v>
      </c>
      <c r="L63" s="124" t="s">
        <v>160</v>
      </c>
      <c r="M63" s="124" t="s">
        <v>161</v>
      </c>
      <c r="N63" s="125" t="s">
        <v>162</v>
      </c>
      <c r="O63" s="126" t="s">
        <v>163</v>
      </c>
    </row>
    <row r="64" spans="1:15" ht="15">
      <c r="A64" s="235">
        <v>1100</v>
      </c>
      <c r="B64" s="236" t="s">
        <v>96</v>
      </c>
      <c r="C64" s="237" t="e">
        <f>SUM(#REF!+#REF!+#REF!+#REF!)</f>
        <v>#REF!</v>
      </c>
      <c r="D64" s="238">
        <v>56159</v>
      </c>
      <c r="E64" s="239">
        <v>3600</v>
      </c>
      <c r="F64" s="239"/>
      <c r="G64" s="239">
        <v>9728</v>
      </c>
      <c r="H64" s="239">
        <v>1650</v>
      </c>
      <c r="I64" s="239">
        <v>12144</v>
      </c>
      <c r="J64" s="239">
        <v>12189</v>
      </c>
      <c r="K64" s="239"/>
      <c r="L64" s="239">
        <v>8000</v>
      </c>
      <c r="M64" s="239">
        <v>9000</v>
      </c>
      <c r="N64" s="240">
        <v>10704</v>
      </c>
      <c r="O64" s="216">
        <f>SUM(E64:N64)</f>
        <v>67015</v>
      </c>
    </row>
    <row r="65" spans="1:15" ht="47.25" customHeight="1" thickBot="1">
      <c r="A65" s="241">
        <v>1200</v>
      </c>
      <c r="B65" s="242" t="s">
        <v>97</v>
      </c>
      <c r="C65" s="243" t="e">
        <f>SUM(#REF!+#REF!)</f>
        <v>#REF!</v>
      </c>
      <c r="D65" s="244">
        <v>14651</v>
      </c>
      <c r="E65" s="163">
        <v>849</v>
      </c>
      <c r="F65" s="163"/>
      <c r="G65" s="163">
        <v>2295</v>
      </c>
      <c r="H65" s="163">
        <v>390</v>
      </c>
      <c r="I65" s="163">
        <v>3248</v>
      </c>
      <c r="J65" s="163">
        <v>3536</v>
      </c>
      <c r="K65" s="163"/>
      <c r="L65" s="163">
        <v>1888</v>
      </c>
      <c r="M65" s="163">
        <v>2123</v>
      </c>
      <c r="N65" s="245">
        <v>4003</v>
      </c>
      <c r="O65" s="246">
        <f>SUM(E65:N65)</f>
        <v>18332</v>
      </c>
    </row>
    <row r="66" spans="1:15" ht="15.75" thickBot="1">
      <c r="A66" s="247">
        <v>2000</v>
      </c>
      <c r="B66" s="248" t="s">
        <v>98</v>
      </c>
      <c r="C66" s="249" t="e">
        <f>SUM(#REF!+C67+C68+C69+C70)</f>
        <v>#REF!</v>
      </c>
      <c r="D66" s="250">
        <f>D67+D68+D69+D70</f>
        <v>783820</v>
      </c>
      <c r="E66" s="251">
        <f aca="true" t="shared" si="13" ref="E66:K66">SUM(E67+E68+E69+E70)</f>
        <v>61591</v>
      </c>
      <c r="F66" s="251">
        <f t="shared" si="13"/>
        <v>553442</v>
      </c>
      <c r="G66" s="251">
        <f t="shared" si="13"/>
        <v>64095</v>
      </c>
      <c r="H66" s="251">
        <f t="shared" si="13"/>
        <v>36280</v>
      </c>
      <c r="I66" s="251">
        <f t="shared" si="13"/>
        <v>27342</v>
      </c>
      <c r="J66" s="251">
        <f t="shared" si="13"/>
        <v>83581</v>
      </c>
      <c r="K66" s="251">
        <f t="shared" si="13"/>
        <v>47369</v>
      </c>
      <c r="L66" s="251">
        <f>L67+L68+L69+L70</f>
        <v>38254</v>
      </c>
      <c r="M66" s="251">
        <f>SUM(M67+M68+M69+M70)</f>
        <v>23000</v>
      </c>
      <c r="N66" s="186">
        <f>SUM(N67+N68+N69+N70)</f>
        <v>25220</v>
      </c>
      <c r="O66" s="187">
        <f>SUM(O67:O70)</f>
        <v>960174</v>
      </c>
    </row>
    <row r="67" spans="1:15" ht="15">
      <c r="A67" s="252">
        <v>2200</v>
      </c>
      <c r="B67" s="253" t="s">
        <v>99</v>
      </c>
      <c r="C67" s="254" t="e">
        <f>SUM(#REF!+#REF!+#REF!+#REF!+#REF!+#REF!+#REF!+#REF!)</f>
        <v>#REF!</v>
      </c>
      <c r="D67" s="255">
        <v>720189</v>
      </c>
      <c r="E67" s="255">
        <v>59838</v>
      </c>
      <c r="F67" s="129">
        <v>553442</v>
      </c>
      <c r="G67" s="255">
        <v>48595</v>
      </c>
      <c r="H67" s="255">
        <v>33530</v>
      </c>
      <c r="I67" s="255">
        <v>9035</v>
      </c>
      <c r="J67" s="255">
        <v>60830</v>
      </c>
      <c r="K67" s="255">
        <v>47369</v>
      </c>
      <c r="L67" s="129">
        <v>33946</v>
      </c>
      <c r="M67" s="255">
        <v>8000</v>
      </c>
      <c r="N67" s="256">
        <v>13920</v>
      </c>
      <c r="O67" s="130">
        <f aca="true" t="shared" si="14" ref="O67:O74">SUM(E67:N67)</f>
        <v>868505</v>
      </c>
    </row>
    <row r="68" spans="1:15" ht="43.5">
      <c r="A68" s="257">
        <v>2300</v>
      </c>
      <c r="B68" s="258" t="s">
        <v>100</v>
      </c>
      <c r="C68" s="259" t="e">
        <f>SUM(#REF!+#REF!+#REF!+#REF!+#REF!+#REF!+#REF!+#REF!)</f>
        <v>#REF!</v>
      </c>
      <c r="D68" s="260">
        <v>63219</v>
      </c>
      <c r="E68" s="138">
        <v>703</v>
      </c>
      <c r="F68" s="138"/>
      <c r="G68" s="138">
        <v>15500</v>
      </c>
      <c r="H68" s="138">
        <v>2750</v>
      </c>
      <c r="I68" s="138">
        <v>18307</v>
      </c>
      <c r="J68" s="138">
        <v>20996</v>
      </c>
      <c r="K68" s="138"/>
      <c r="L68" s="138">
        <v>4308</v>
      </c>
      <c r="M68" s="138">
        <v>15000</v>
      </c>
      <c r="N68" s="139">
        <v>11300</v>
      </c>
      <c r="O68" s="261">
        <f t="shared" si="14"/>
        <v>88864</v>
      </c>
    </row>
    <row r="69" spans="1:15" ht="15">
      <c r="A69" s="257">
        <v>2400</v>
      </c>
      <c r="B69" s="258" t="s">
        <v>101</v>
      </c>
      <c r="C69" s="259" t="e">
        <f>SUM(#REF!)</f>
        <v>#REF!</v>
      </c>
      <c r="D69" s="260"/>
      <c r="E69" s="138"/>
      <c r="F69" s="138"/>
      <c r="G69" s="138"/>
      <c r="H69" s="138"/>
      <c r="I69" s="138"/>
      <c r="J69" s="138"/>
      <c r="K69" s="138"/>
      <c r="L69" s="138"/>
      <c r="M69" s="138"/>
      <c r="N69" s="139"/>
      <c r="O69" s="262">
        <f t="shared" si="14"/>
        <v>0</v>
      </c>
    </row>
    <row r="70" spans="1:15" ht="15">
      <c r="A70" s="257">
        <v>2500</v>
      </c>
      <c r="B70" s="258" t="s">
        <v>102</v>
      </c>
      <c r="C70" s="259" t="e">
        <f>SUM(#REF!)</f>
        <v>#REF!</v>
      </c>
      <c r="D70" s="260">
        <v>412</v>
      </c>
      <c r="E70" s="138">
        <v>1050</v>
      </c>
      <c r="F70" s="138"/>
      <c r="G70" s="138"/>
      <c r="H70" s="138"/>
      <c r="I70" s="138"/>
      <c r="J70" s="138">
        <v>1755</v>
      </c>
      <c r="K70" s="138"/>
      <c r="L70" s="138"/>
      <c r="M70" s="138"/>
      <c r="N70" s="139"/>
      <c r="O70" s="262">
        <f t="shared" si="14"/>
        <v>2805</v>
      </c>
    </row>
    <row r="71" spans="1:15" ht="29.25">
      <c r="A71" s="257">
        <v>3200</v>
      </c>
      <c r="B71" s="258" t="s">
        <v>103</v>
      </c>
      <c r="C71" s="259" t="e">
        <f>SUM(#REF!)</f>
        <v>#REF!</v>
      </c>
      <c r="D71" s="260">
        <v>2000</v>
      </c>
      <c r="E71" s="138">
        <v>2000</v>
      </c>
      <c r="F71" s="138"/>
      <c r="G71" s="138"/>
      <c r="H71" s="138"/>
      <c r="I71" s="138"/>
      <c r="J71" s="138"/>
      <c r="K71" s="138"/>
      <c r="L71" s="138"/>
      <c r="M71" s="138"/>
      <c r="N71" s="139"/>
      <c r="O71" s="262">
        <f t="shared" si="14"/>
        <v>2000</v>
      </c>
    </row>
    <row r="72" spans="1:15" ht="15">
      <c r="A72" s="257">
        <v>5100</v>
      </c>
      <c r="B72" s="258" t="s">
        <v>104</v>
      </c>
      <c r="C72" s="259" t="e">
        <f>SUM(#REF!+#REF!)</f>
        <v>#REF!</v>
      </c>
      <c r="D72" s="260">
        <v>2366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9"/>
      <c r="O72" s="262">
        <f t="shared" si="14"/>
        <v>0</v>
      </c>
    </row>
    <row r="73" spans="1:15" ht="15">
      <c r="A73" s="257">
        <v>5200</v>
      </c>
      <c r="B73" s="258" t="s">
        <v>105</v>
      </c>
      <c r="C73" s="259" t="e">
        <f>SUM(#REF!+#REF!+#REF!+#REF!)</f>
        <v>#REF!</v>
      </c>
      <c r="D73" s="260">
        <v>31225</v>
      </c>
      <c r="E73" s="138">
        <v>12000</v>
      </c>
      <c r="F73" s="138"/>
      <c r="G73" s="138"/>
      <c r="H73" s="138"/>
      <c r="I73" s="138"/>
      <c r="J73" s="138">
        <v>7200</v>
      </c>
      <c r="K73" s="138"/>
      <c r="L73" s="138">
        <v>500</v>
      </c>
      <c r="M73" s="138"/>
      <c r="N73" s="139">
        <v>1322</v>
      </c>
      <c r="O73" s="262">
        <f t="shared" si="14"/>
        <v>21022</v>
      </c>
    </row>
    <row r="74" spans="1:15" ht="30.75" customHeight="1" thickBot="1">
      <c r="A74" s="257">
        <v>7200</v>
      </c>
      <c r="B74" s="263" t="s">
        <v>106</v>
      </c>
      <c r="C74" s="264"/>
      <c r="D74" s="265"/>
      <c r="E74" s="266"/>
      <c r="F74" s="267"/>
      <c r="G74" s="267"/>
      <c r="H74" s="267"/>
      <c r="I74" s="267"/>
      <c r="J74" s="267"/>
      <c r="K74" s="267"/>
      <c r="L74" s="267"/>
      <c r="M74" s="267"/>
      <c r="N74" s="268"/>
      <c r="O74" s="262">
        <f t="shared" si="14"/>
        <v>0</v>
      </c>
    </row>
    <row r="75" spans="1:15" ht="15.75" thickBot="1">
      <c r="A75" s="269"/>
      <c r="B75" s="270" t="s">
        <v>107</v>
      </c>
      <c r="C75" s="249" t="e">
        <f>SUM(C64+C65+C66+C71+#REF!+#REF!+#REF!+C72+C73+#REF!+#REF!+#REF!+#REF!)</f>
        <v>#REF!</v>
      </c>
      <c r="D75" s="250">
        <f aca="true" t="shared" si="15" ref="D75:O75">D64+D65+D66+D71+D72+D73+D74</f>
        <v>890221</v>
      </c>
      <c r="E75" s="250">
        <f t="shared" si="15"/>
        <v>80040</v>
      </c>
      <c r="F75" s="250">
        <f t="shared" si="15"/>
        <v>553442</v>
      </c>
      <c r="G75" s="250">
        <f t="shared" si="15"/>
        <v>76118</v>
      </c>
      <c r="H75" s="250">
        <f t="shared" si="15"/>
        <v>38320</v>
      </c>
      <c r="I75" s="250">
        <f t="shared" si="15"/>
        <v>42734</v>
      </c>
      <c r="J75" s="250">
        <f t="shared" si="15"/>
        <v>106506</v>
      </c>
      <c r="K75" s="250">
        <f t="shared" si="15"/>
        <v>47369</v>
      </c>
      <c r="L75" s="250">
        <f t="shared" si="15"/>
        <v>48642</v>
      </c>
      <c r="M75" s="250">
        <f t="shared" si="15"/>
        <v>34123</v>
      </c>
      <c r="N75" s="250">
        <f t="shared" si="15"/>
        <v>41249</v>
      </c>
      <c r="O75" s="250">
        <f t="shared" si="15"/>
        <v>1068543</v>
      </c>
    </row>
    <row r="76" ht="15">
      <c r="B76" s="112"/>
    </row>
    <row r="77" spans="1:7" ht="15">
      <c r="A77" s="227"/>
      <c r="B77" s="271"/>
      <c r="C77" s="225"/>
      <c r="D77" s="225"/>
      <c r="E77" s="226"/>
      <c r="F77" s="272"/>
      <c r="G77" s="227"/>
    </row>
    <row r="78" spans="1:7" ht="15">
      <c r="A78" s="227"/>
      <c r="B78" s="271"/>
      <c r="C78" s="225"/>
      <c r="D78" s="225"/>
      <c r="E78" s="226"/>
      <c r="F78" s="272"/>
      <c r="G78" s="227"/>
    </row>
    <row r="79" spans="1:7" ht="15">
      <c r="A79" s="227"/>
      <c r="B79" s="271"/>
      <c r="C79" s="225"/>
      <c r="D79" s="225"/>
      <c r="E79" s="226"/>
      <c r="F79" s="272"/>
      <c r="G79" s="227"/>
    </row>
    <row r="80" spans="1:8" ht="15">
      <c r="A80" s="227"/>
      <c r="B80" s="183" t="s">
        <v>164</v>
      </c>
      <c r="C80" s="225"/>
      <c r="D80" s="225"/>
      <c r="E80" s="226"/>
      <c r="F80" s="272"/>
      <c r="G80" s="227"/>
      <c r="H80" s="58" t="s">
        <v>1</v>
      </c>
    </row>
    <row r="81" spans="3:4" ht="15">
      <c r="C81" s="272"/>
      <c r="D81" s="272"/>
    </row>
    <row r="82" spans="3:4" ht="15">
      <c r="C82" s="272"/>
      <c r="D82" s="272"/>
    </row>
    <row r="83" spans="3:4" ht="15">
      <c r="C83" s="272"/>
      <c r="D83" s="272"/>
    </row>
    <row r="84" spans="3:4" ht="15">
      <c r="C84" s="272"/>
      <c r="D84" s="272"/>
    </row>
    <row r="85" spans="3:4" ht="15">
      <c r="C85" s="272"/>
      <c r="D85" s="272"/>
    </row>
    <row r="86" spans="3:4" ht="15">
      <c r="C86" s="272"/>
      <c r="D86" s="272"/>
    </row>
    <row r="87" spans="1:6" ht="20.25">
      <c r="A87" s="324"/>
      <c r="B87" s="324"/>
      <c r="C87" s="324"/>
      <c r="D87" s="324"/>
      <c r="E87" s="324"/>
      <c r="F87" s="273"/>
    </row>
    <row r="88" spans="1:6" ht="15">
      <c r="A88" s="115"/>
      <c r="B88" s="118"/>
      <c r="C88" s="115"/>
      <c r="D88" s="115"/>
      <c r="E88" s="115"/>
      <c r="F88" s="115"/>
    </row>
    <row r="89" spans="1:7" ht="15">
      <c r="A89" s="274"/>
      <c r="B89" s="275"/>
      <c r="C89" s="276"/>
      <c r="D89" s="276"/>
      <c r="E89" s="277"/>
      <c r="F89" s="277"/>
      <c r="G89" s="131"/>
    </row>
    <row r="90" spans="1:6" ht="15">
      <c r="A90" s="274"/>
      <c r="B90" s="275"/>
      <c r="C90" s="278"/>
      <c r="D90" s="278"/>
      <c r="E90" s="278"/>
      <c r="F90" s="278"/>
    </row>
    <row r="91" spans="2:4" ht="15">
      <c r="B91" s="181"/>
      <c r="C91" s="182"/>
      <c r="D91" s="182"/>
    </row>
    <row r="92" spans="2:4" ht="15">
      <c r="B92" s="181"/>
      <c r="C92" s="182"/>
      <c r="D92" s="182"/>
    </row>
    <row r="93" spans="2:4" ht="15">
      <c r="B93" s="181"/>
      <c r="C93" s="182"/>
      <c r="D93" s="182"/>
    </row>
    <row r="94" spans="1:4" ht="15">
      <c r="A94" s="274"/>
      <c r="B94" s="275"/>
      <c r="C94" s="278"/>
      <c r="D94" s="278"/>
    </row>
    <row r="95" spans="1:4" ht="15">
      <c r="A95" s="274"/>
      <c r="B95" s="275"/>
      <c r="C95" s="115" t="s">
        <v>108</v>
      </c>
      <c r="D95" s="115"/>
    </row>
    <row r="96" spans="1:4" ht="15">
      <c r="A96" s="279"/>
      <c r="B96" s="280"/>
      <c r="C96" s="115" t="s">
        <v>109</v>
      </c>
      <c r="D96" s="115"/>
    </row>
    <row r="97" spans="3:4" ht="15">
      <c r="C97" s="272"/>
      <c r="D97" s="272"/>
    </row>
    <row r="98" spans="3:4" ht="15">
      <c r="C98" s="272"/>
      <c r="D98" s="272"/>
    </row>
    <row r="99" spans="3:4" ht="15">
      <c r="C99" s="272"/>
      <c r="D99" s="272"/>
    </row>
    <row r="100" spans="3:4" ht="15">
      <c r="C100" s="272"/>
      <c r="D100" s="272"/>
    </row>
    <row r="101" spans="3:4" ht="15">
      <c r="C101" s="272"/>
      <c r="D101" s="272"/>
    </row>
    <row r="102" spans="3:4" ht="15">
      <c r="C102" s="272"/>
      <c r="D102" s="272"/>
    </row>
    <row r="103" spans="3:4" ht="15">
      <c r="C103" s="272"/>
      <c r="D103" s="272"/>
    </row>
    <row r="104" spans="3:4" ht="15">
      <c r="C104" s="272"/>
      <c r="D104" s="272"/>
    </row>
    <row r="105" spans="3:4" ht="15">
      <c r="C105" s="272"/>
      <c r="D105" s="272"/>
    </row>
    <row r="106" spans="3:4" ht="15">
      <c r="C106" s="272"/>
      <c r="D106" s="272"/>
    </row>
    <row r="107" spans="3:4" ht="15">
      <c r="C107" s="272"/>
      <c r="D107" s="272"/>
    </row>
    <row r="108" spans="3:4" ht="15">
      <c r="C108" s="272"/>
      <c r="D108" s="272"/>
    </row>
    <row r="109" spans="3:4" ht="15">
      <c r="C109" s="272"/>
      <c r="D109" s="272"/>
    </row>
    <row r="110" spans="3:4" ht="15">
      <c r="C110" s="272"/>
      <c r="D110" s="272"/>
    </row>
    <row r="111" spans="3:4" ht="15">
      <c r="C111" s="272"/>
      <c r="D111" s="272"/>
    </row>
  </sheetData>
  <sheetProtection/>
  <mergeCells count="3">
    <mergeCell ref="A87:E87"/>
    <mergeCell ref="A32:H32"/>
    <mergeCell ref="A62:I62"/>
  </mergeCells>
  <printOptions/>
  <pageMargins left="0.5905511811023623" right="0.15748031496062992" top="0.5905511811023623" bottom="0.55" header="0.5118110236220472" footer="0.4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27.375" style="281" customWidth="1"/>
    <col min="2" max="2" width="14.625" style="281" customWidth="1"/>
    <col min="3" max="3" width="13.375" style="281" customWidth="1"/>
    <col min="4" max="4" width="12.25390625" style="281" customWidth="1"/>
    <col min="5" max="5" width="13.00390625" style="281" customWidth="1"/>
    <col min="6" max="6" width="12.00390625" style="281" customWidth="1"/>
    <col min="7" max="16384" width="9.125" style="281" customWidth="1"/>
  </cols>
  <sheetData>
    <row r="1" spans="1:5" ht="18.75" customHeight="1">
      <c r="A1" s="331" t="s">
        <v>203</v>
      </c>
      <c r="B1" s="331"/>
      <c r="C1" s="331"/>
      <c r="D1" s="331"/>
      <c r="E1" s="331"/>
    </row>
    <row r="2" spans="1:5" ht="18.75" customHeight="1">
      <c r="A2" s="331" t="s">
        <v>166</v>
      </c>
      <c r="B2" s="331"/>
      <c r="C2" s="331"/>
      <c r="D2" s="331"/>
      <c r="E2" s="331"/>
    </row>
    <row r="3" spans="1:5" ht="18.75" customHeight="1">
      <c r="A3" s="332"/>
      <c r="B3" s="332"/>
      <c r="C3" s="332"/>
      <c r="D3" s="332"/>
      <c r="E3" s="332"/>
    </row>
    <row r="4" spans="1:5" ht="36.75" customHeight="1">
      <c r="A4" s="327" t="s">
        <v>110</v>
      </c>
      <c r="B4" s="327" t="s">
        <v>111</v>
      </c>
      <c r="C4" s="327" t="s">
        <v>45</v>
      </c>
      <c r="D4" s="327" t="s">
        <v>112</v>
      </c>
      <c r="E4" s="327" t="s">
        <v>113</v>
      </c>
    </row>
    <row r="5" spans="1:5" ht="18" customHeight="1">
      <c r="A5" s="328"/>
      <c r="B5" s="328"/>
      <c r="C5" s="328"/>
      <c r="D5" s="328"/>
      <c r="E5" s="328"/>
    </row>
    <row r="6" spans="1:5" ht="18" customHeight="1">
      <c r="A6" s="282" t="s">
        <v>167</v>
      </c>
      <c r="B6" s="283">
        <v>5000</v>
      </c>
      <c r="C6" s="283">
        <v>63864</v>
      </c>
      <c r="D6" s="283"/>
      <c r="E6" s="283">
        <f aca="true" t="shared" si="0" ref="E6:E16">SUM(B6:D6)</f>
        <v>68864</v>
      </c>
    </row>
    <row r="7" spans="1:5" ht="24" customHeight="1">
      <c r="A7" s="284" t="s">
        <v>168</v>
      </c>
      <c r="B7" s="63">
        <v>0</v>
      </c>
      <c r="C7" s="64">
        <v>66828</v>
      </c>
      <c r="D7" s="63"/>
      <c r="E7" s="285">
        <f t="shared" si="0"/>
        <v>66828</v>
      </c>
    </row>
    <row r="8" spans="1:5" s="286" customFormat="1" ht="15.75">
      <c r="A8" s="282" t="s">
        <v>169</v>
      </c>
      <c r="B8" s="283">
        <f>SUM(B6:B7)</f>
        <v>5000</v>
      </c>
      <c r="C8" s="283">
        <f>SUM(C6:C7)</f>
        <v>130692</v>
      </c>
      <c r="D8" s="283">
        <f>SUM(D6:D7)</f>
        <v>0</v>
      </c>
      <c r="E8" s="283">
        <f t="shared" si="0"/>
        <v>135692</v>
      </c>
    </row>
    <row r="9" spans="1:5" ht="15.75">
      <c r="A9" s="287" t="s">
        <v>170</v>
      </c>
      <c r="B9" s="288">
        <f>SUM(B10:B16)</f>
        <v>5000</v>
      </c>
      <c r="C9" s="288">
        <f>SUM(C10:C16)</f>
        <v>75040</v>
      </c>
      <c r="D9" s="288">
        <f>SUM(D10:D16)</f>
        <v>0</v>
      </c>
      <c r="E9" s="288">
        <f t="shared" si="0"/>
        <v>80040</v>
      </c>
    </row>
    <row r="10" spans="1:5" ht="15.75">
      <c r="A10" s="65" t="s">
        <v>114</v>
      </c>
      <c r="B10" s="66">
        <v>3600</v>
      </c>
      <c r="C10" s="66"/>
      <c r="D10" s="67"/>
      <c r="E10" s="289">
        <f t="shared" si="0"/>
        <v>3600</v>
      </c>
    </row>
    <row r="11" spans="1:5" ht="15.75">
      <c r="A11" s="65" t="s">
        <v>115</v>
      </c>
      <c r="B11" s="66">
        <v>849</v>
      </c>
      <c r="C11" s="66"/>
      <c r="D11" s="67"/>
      <c r="E11" s="289">
        <f t="shared" si="0"/>
        <v>849</v>
      </c>
    </row>
    <row r="12" spans="1:5" ht="15.75">
      <c r="A12" s="65">
        <v>2200</v>
      </c>
      <c r="B12" s="66">
        <v>551</v>
      </c>
      <c r="C12" s="66">
        <v>59287</v>
      </c>
      <c r="D12" s="67"/>
      <c r="E12" s="289">
        <f t="shared" si="0"/>
        <v>59838</v>
      </c>
    </row>
    <row r="13" spans="1:5" ht="15.75">
      <c r="A13" s="65">
        <v>2300</v>
      </c>
      <c r="B13" s="68"/>
      <c r="C13" s="66">
        <v>703</v>
      </c>
      <c r="D13" s="69"/>
      <c r="E13" s="289">
        <f t="shared" si="0"/>
        <v>703</v>
      </c>
    </row>
    <row r="14" spans="1:5" ht="15.75">
      <c r="A14" s="65">
        <v>2500</v>
      </c>
      <c r="B14" s="68"/>
      <c r="C14" s="66">
        <v>1050</v>
      </c>
      <c r="D14" s="69"/>
      <c r="E14" s="289">
        <f t="shared" si="0"/>
        <v>1050</v>
      </c>
    </row>
    <row r="15" spans="1:5" ht="15.75">
      <c r="A15" s="65">
        <v>3200</v>
      </c>
      <c r="B15" s="68"/>
      <c r="C15" s="66">
        <v>2000</v>
      </c>
      <c r="D15" s="69"/>
      <c r="E15" s="289">
        <f t="shared" si="0"/>
        <v>2000</v>
      </c>
    </row>
    <row r="16" spans="1:5" ht="15.75">
      <c r="A16" s="65">
        <v>5200</v>
      </c>
      <c r="B16" s="68"/>
      <c r="C16" s="66">
        <v>12000</v>
      </c>
      <c r="D16" s="69"/>
      <c r="E16" s="289">
        <f t="shared" si="0"/>
        <v>12000</v>
      </c>
    </row>
    <row r="17" spans="1:5" ht="15.75">
      <c r="A17" s="290" t="s">
        <v>171</v>
      </c>
      <c r="B17" s="291">
        <f>B8-B9</f>
        <v>0</v>
      </c>
      <c r="C17" s="291">
        <f>C8-C9</f>
        <v>55652</v>
      </c>
      <c r="D17" s="291">
        <f>D8-D9</f>
        <v>0</v>
      </c>
      <c r="E17" s="291">
        <f>E8-E9</f>
        <v>55652</v>
      </c>
    </row>
    <row r="20" spans="1:5" ht="15.75">
      <c r="A20" s="292" t="s">
        <v>164</v>
      </c>
      <c r="E20" s="292" t="s">
        <v>116</v>
      </c>
    </row>
    <row r="21" spans="1:5" ht="15.75">
      <c r="A21" s="292"/>
      <c r="E21" s="292"/>
    </row>
    <row r="22" spans="1:5" ht="15.75">
      <c r="A22" s="292"/>
      <c r="E22" s="292"/>
    </row>
    <row r="23" spans="1:5" s="294" customFormat="1" ht="18.75">
      <c r="A23" s="333" t="s">
        <v>117</v>
      </c>
      <c r="B23" s="333"/>
      <c r="C23" s="333"/>
      <c r="D23" s="333"/>
      <c r="E23" s="333"/>
    </row>
    <row r="24" spans="1:5" s="294" customFormat="1" ht="18.75">
      <c r="A24" s="333" t="s">
        <v>166</v>
      </c>
      <c r="B24" s="333"/>
      <c r="C24" s="333"/>
      <c r="D24" s="333"/>
      <c r="E24" s="333"/>
    </row>
    <row r="25" spans="1:5" s="294" customFormat="1" ht="18.75">
      <c r="A25" s="293"/>
      <c r="B25" s="293"/>
      <c r="C25" s="293"/>
      <c r="D25" s="293"/>
      <c r="E25" s="293"/>
    </row>
    <row r="26" spans="1:5" s="294" customFormat="1" ht="12.75">
      <c r="A26" s="334" t="s">
        <v>110</v>
      </c>
      <c r="B26" s="334" t="s">
        <v>111</v>
      </c>
      <c r="C26" s="334" t="s">
        <v>45</v>
      </c>
      <c r="D26" s="334" t="s">
        <v>112</v>
      </c>
      <c r="E26" s="334" t="s">
        <v>118</v>
      </c>
    </row>
    <row r="27" spans="1:5" s="294" customFormat="1" ht="23.25" customHeight="1">
      <c r="A27" s="335"/>
      <c r="B27" s="335"/>
      <c r="C27" s="335"/>
      <c r="D27" s="335"/>
      <c r="E27" s="335"/>
    </row>
    <row r="28" spans="1:5" s="294" customFormat="1" ht="15.75">
      <c r="A28" s="282" t="s">
        <v>167</v>
      </c>
      <c r="B28" s="71">
        <v>553442</v>
      </c>
      <c r="C28" s="71"/>
      <c r="D28" s="71"/>
      <c r="E28" s="71">
        <f aca="true" t="shared" si="1" ref="E28:E36">SUM(B28:D28)</f>
        <v>553442</v>
      </c>
    </row>
    <row r="29" spans="1:5" s="294" customFormat="1" ht="15.75">
      <c r="A29" s="284" t="s">
        <v>168</v>
      </c>
      <c r="B29" s="72"/>
      <c r="C29" s="73">
        <v>394</v>
      </c>
      <c r="D29" s="72"/>
      <c r="E29" s="74">
        <f t="shared" si="1"/>
        <v>394</v>
      </c>
    </row>
    <row r="30" spans="1:5" s="294" customFormat="1" ht="15.75">
      <c r="A30" s="282" t="s">
        <v>169</v>
      </c>
      <c r="B30" s="71">
        <f>SUM(B28:B29)</f>
        <v>553442</v>
      </c>
      <c r="C30" s="71">
        <f>SUM(C28:C29)</f>
        <v>394</v>
      </c>
      <c r="D30" s="71">
        <f>SUM(D28:D29)</f>
        <v>0</v>
      </c>
      <c r="E30" s="71">
        <f t="shared" si="1"/>
        <v>553836</v>
      </c>
    </row>
    <row r="31" spans="1:5" s="294" customFormat="1" ht="15.75">
      <c r="A31" s="287" t="s">
        <v>170</v>
      </c>
      <c r="B31" s="75">
        <f>SUM(B32:B36)</f>
        <v>553442</v>
      </c>
      <c r="C31" s="75">
        <f>SUM(C32:C36)</f>
        <v>0</v>
      </c>
      <c r="D31" s="75">
        <f>SUM(D32:D36)</f>
        <v>0</v>
      </c>
      <c r="E31" s="75">
        <f t="shared" si="1"/>
        <v>553442</v>
      </c>
    </row>
    <row r="32" spans="1:5" s="294" customFormat="1" ht="15">
      <c r="A32" s="76" t="s">
        <v>114</v>
      </c>
      <c r="B32" s="77"/>
      <c r="C32" s="77"/>
      <c r="D32" s="77"/>
      <c r="E32" s="78">
        <f t="shared" si="1"/>
        <v>0</v>
      </c>
    </row>
    <row r="33" spans="1:5" s="294" customFormat="1" ht="15">
      <c r="A33" s="76" t="s">
        <v>115</v>
      </c>
      <c r="B33" s="77"/>
      <c r="C33" s="77"/>
      <c r="D33" s="77"/>
      <c r="E33" s="78">
        <f t="shared" si="1"/>
        <v>0</v>
      </c>
    </row>
    <row r="34" spans="1:5" s="294" customFormat="1" ht="15">
      <c r="A34" s="76">
        <v>2200</v>
      </c>
      <c r="B34" s="77">
        <v>553442</v>
      </c>
      <c r="C34" s="77"/>
      <c r="D34" s="77"/>
      <c r="E34" s="78">
        <f t="shared" si="1"/>
        <v>553442</v>
      </c>
    </row>
    <row r="35" spans="1:5" s="294" customFormat="1" ht="15">
      <c r="A35" s="76">
        <v>2300</v>
      </c>
      <c r="B35" s="77"/>
      <c r="C35" s="77"/>
      <c r="D35" s="77"/>
      <c r="E35" s="78">
        <f t="shared" si="1"/>
        <v>0</v>
      </c>
    </row>
    <row r="36" spans="1:5" s="294" customFormat="1" ht="15">
      <c r="A36" s="76">
        <v>5200</v>
      </c>
      <c r="B36" s="79"/>
      <c r="C36" s="79"/>
      <c r="D36" s="77"/>
      <c r="E36" s="78">
        <f t="shared" si="1"/>
        <v>0</v>
      </c>
    </row>
    <row r="37" spans="1:5" s="294" customFormat="1" ht="15.75">
      <c r="A37" s="290" t="s">
        <v>171</v>
      </c>
      <c r="B37" s="75">
        <f>B30-B31</f>
        <v>0</v>
      </c>
      <c r="C37" s="80">
        <f>C30-C31</f>
        <v>394</v>
      </c>
      <c r="D37" s="80">
        <f>D30-D31</f>
        <v>0</v>
      </c>
      <c r="E37" s="71">
        <f>E30-E31</f>
        <v>394</v>
      </c>
    </row>
    <row r="38" spans="1:5" s="294" customFormat="1" ht="15.75">
      <c r="A38" s="336" t="s">
        <v>204</v>
      </c>
      <c r="B38" s="336"/>
      <c r="C38" s="336"/>
      <c r="D38" s="336"/>
      <c r="E38" s="336"/>
    </row>
    <row r="39" spans="1:5" ht="15.75">
      <c r="A39" s="292"/>
      <c r="E39" s="292"/>
    </row>
    <row r="40" spans="1:5" ht="15" customHeight="1">
      <c r="A40" s="292"/>
      <c r="E40" s="292"/>
    </row>
    <row r="41" spans="1:5" ht="15.75">
      <c r="A41" s="292"/>
      <c r="E41" s="292"/>
    </row>
    <row r="42" spans="1:5" ht="18.75">
      <c r="A42" s="329" t="s">
        <v>119</v>
      </c>
      <c r="B42" s="329"/>
      <c r="C42" s="329"/>
      <c r="D42" s="329"/>
      <c r="E42" s="329"/>
    </row>
    <row r="43" spans="1:5" ht="18.75">
      <c r="A43" s="329" t="s">
        <v>166</v>
      </c>
      <c r="B43" s="329"/>
      <c r="C43" s="329"/>
      <c r="D43" s="329"/>
      <c r="E43" s="329"/>
    </row>
    <row r="44" spans="1:5" ht="18.75">
      <c r="A44" s="295"/>
      <c r="B44" s="295"/>
      <c r="C44" s="295"/>
      <c r="D44" s="295"/>
      <c r="E44" s="295"/>
    </row>
    <row r="45" spans="1:5" ht="12.75" customHeight="1">
      <c r="A45" s="327" t="s">
        <v>110</v>
      </c>
      <c r="B45" s="327" t="s">
        <v>111</v>
      </c>
      <c r="C45" s="327" t="s">
        <v>45</v>
      </c>
      <c r="D45" s="327" t="s">
        <v>112</v>
      </c>
      <c r="E45" s="327" t="s">
        <v>118</v>
      </c>
    </row>
    <row r="46" spans="1:5" ht="17.25" customHeight="1">
      <c r="A46" s="328"/>
      <c r="B46" s="328"/>
      <c r="C46" s="328"/>
      <c r="D46" s="328"/>
      <c r="E46" s="328"/>
    </row>
    <row r="47" spans="1:5" ht="15.75">
      <c r="A47" s="282" t="s">
        <v>167</v>
      </c>
      <c r="B47" s="283">
        <v>57836</v>
      </c>
      <c r="C47" s="283">
        <v>2898</v>
      </c>
      <c r="D47" s="283"/>
      <c r="E47" s="283">
        <f aca="true" t="shared" si="2" ref="E47:E55">SUM(B47:D47)</f>
        <v>60734</v>
      </c>
    </row>
    <row r="48" spans="1:5" ht="15.75">
      <c r="A48" s="284" t="s">
        <v>168</v>
      </c>
      <c r="B48" s="72">
        <v>14782</v>
      </c>
      <c r="C48" s="73">
        <v>1398</v>
      </c>
      <c r="D48" s="72"/>
      <c r="E48" s="285">
        <f t="shared" si="2"/>
        <v>16180</v>
      </c>
    </row>
    <row r="49" spans="1:5" ht="15.75">
      <c r="A49" s="282" t="s">
        <v>169</v>
      </c>
      <c r="B49" s="283">
        <f>SUM(B47:B48)</f>
        <v>72618</v>
      </c>
      <c r="C49" s="283">
        <f>SUM(C47:C48)</f>
        <v>4296</v>
      </c>
      <c r="D49" s="283">
        <f>SUM(D47:D48)</f>
        <v>0</v>
      </c>
      <c r="E49" s="283">
        <f t="shared" si="2"/>
        <v>76914</v>
      </c>
    </row>
    <row r="50" spans="1:5" ht="15.75">
      <c r="A50" s="287" t="s">
        <v>170</v>
      </c>
      <c r="B50" s="288">
        <f>SUM(B51:B55)</f>
        <v>72618</v>
      </c>
      <c r="C50" s="288">
        <f>SUM(C51:C55)</f>
        <v>3500</v>
      </c>
      <c r="D50" s="288">
        <f>SUM(D51:D55)</f>
        <v>0</v>
      </c>
      <c r="E50" s="288">
        <f t="shared" si="2"/>
        <v>76118</v>
      </c>
    </row>
    <row r="51" spans="1:5" ht="15">
      <c r="A51" s="296" t="s">
        <v>114</v>
      </c>
      <c r="B51" s="297">
        <v>9728</v>
      </c>
      <c r="C51" s="297"/>
      <c r="D51" s="77"/>
      <c r="E51" s="298">
        <f t="shared" si="2"/>
        <v>9728</v>
      </c>
    </row>
    <row r="52" spans="1:5" ht="15">
      <c r="A52" s="296" t="s">
        <v>115</v>
      </c>
      <c r="B52" s="297">
        <v>2295</v>
      </c>
      <c r="C52" s="297"/>
      <c r="D52" s="77"/>
      <c r="E52" s="298">
        <f t="shared" si="2"/>
        <v>2295</v>
      </c>
    </row>
    <row r="53" spans="1:5" ht="15">
      <c r="A53" s="296">
        <v>2200</v>
      </c>
      <c r="B53" s="297">
        <v>45095</v>
      </c>
      <c r="C53" s="297">
        <v>3500</v>
      </c>
      <c r="D53" s="77"/>
      <c r="E53" s="298">
        <f t="shared" si="2"/>
        <v>48595</v>
      </c>
    </row>
    <row r="54" spans="1:5" ht="15">
      <c r="A54" s="296">
        <v>2300</v>
      </c>
      <c r="B54" s="297">
        <v>15500</v>
      </c>
      <c r="C54" s="297"/>
      <c r="D54" s="77"/>
      <c r="E54" s="298">
        <f t="shared" si="2"/>
        <v>15500</v>
      </c>
    </row>
    <row r="55" spans="1:5" ht="15">
      <c r="A55" s="296">
        <v>5200</v>
      </c>
      <c r="B55" s="299"/>
      <c r="C55" s="299"/>
      <c r="D55" s="77"/>
      <c r="E55" s="298">
        <f t="shared" si="2"/>
        <v>0</v>
      </c>
    </row>
    <row r="56" spans="1:5" ht="15.75">
      <c r="A56" s="290" t="s">
        <v>171</v>
      </c>
      <c r="B56" s="288">
        <f>B49-B50</f>
        <v>0</v>
      </c>
      <c r="C56" s="291">
        <f>C49-C50</f>
        <v>796</v>
      </c>
      <c r="D56" s="291">
        <f>D49-D50</f>
        <v>0</v>
      </c>
      <c r="E56" s="283">
        <f>E49-E50</f>
        <v>796</v>
      </c>
    </row>
    <row r="57" spans="1:5" ht="15.75">
      <c r="A57" s="330" t="s">
        <v>120</v>
      </c>
      <c r="B57" s="330"/>
      <c r="C57" s="330"/>
      <c r="D57" s="330"/>
      <c r="E57" s="330"/>
    </row>
    <row r="58" spans="1:5" ht="15.75">
      <c r="A58" s="300"/>
      <c r="B58" s="300"/>
      <c r="C58" s="300"/>
      <c r="D58" s="300"/>
      <c r="E58" s="300"/>
    </row>
    <row r="59" spans="1:5" ht="18.75">
      <c r="A59" s="329" t="s">
        <v>121</v>
      </c>
      <c r="B59" s="329"/>
      <c r="C59" s="329"/>
      <c r="D59" s="329"/>
      <c r="E59" s="329"/>
    </row>
    <row r="60" spans="1:5" ht="18.75">
      <c r="A60" s="329" t="s">
        <v>166</v>
      </c>
      <c r="B60" s="329"/>
      <c r="C60" s="329"/>
      <c r="D60" s="329"/>
      <c r="E60" s="329"/>
    </row>
    <row r="61" spans="1:5" ht="12.75" customHeight="1">
      <c r="A61" s="327" t="s">
        <v>110</v>
      </c>
      <c r="B61" s="327" t="s">
        <v>111</v>
      </c>
      <c r="C61" s="327" t="s">
        <v>45</v>
      </c>
      <c r="D61" s="327" t="s">
        <v>112</v>
      </c>
      <c r="E61" s="327" t="s">
        <v>118</v>
      </c>
    </row>
    <row r="62" spans="1:5" ht="22.5" customHeight="1">
      <c r="A62" s="328"/>
      <c r="B62" s="328"/>
      <c r="C62" s="328"/>
      <c r="D62" s="328"/>
      <c r="E62" s="328"/>
    </row>
    <row r="63" spans="1:5" ht="17.25" customHeight="1">
      <c r="A63" s="282" t="s">
        <v>167</v>
      </c>
      <c r="B63" s="283">
        <v>61603</v>
      </c>
      <c r="C63" s="283">
        <v>12762</v>
      </c>
      <c r="D63" s="283"/>
      <c r="E63" s="283">
        <f aca="true" t="shared" si="3" ref="E63:E72">SUM(B63:D63)</f>
        <v>74365</v>
      </c>
    </row>
    <row r="64" spans="1:5" ht="15.75">
      <c r="A64" s="284" t="s">
        <v>168</v>
      </c>
      <c r="B64" s="72">
        <v>9423</v>
      </c>
      <c r="C64" s="73">
        <v>22718</v>
      </c>
      <c r="D64" s="72"/>
      <c r="E64" s="285">
        <f t="shared" si="3"/>
        <v>32141</v>
      </c>
    </row>
    <row r="65" spans="1:5" ht="15.75">
      <c r="A65" s="282" t="s">
        <v>169</v>
      </c>
      <c r="B65" s="283">
        <f>SUM(B63:B64)</f>
        <v>71026</v>
      </c>
      <c r="C65" s="283">
        <f>SUM(C63:C64)</f>
        <v>35480</v>
      </c>
      <c r="D65" s="283">
        <f>SUM(D63:D64)</f>
        <v>0</v>
      </c>
      <c r="E65" s="283">
        <f t="shared" si="3"/>
        <v>106506</v>
      </c>
    </row>
    <row r="66" spans="1:5" ht="15.75">
      <c r="A66" s="287" t="s">
        <v>170</v>
      </c>
      <c r="B66" s="288">
        <f>SUM(B67:B72)</f>
        <v>71026</v>
      </c>
      <c r="C66" s="288">
        <f>SUM(C67:C72)</f>
        <v>35480</v>
      </c>
      <c r="D66" s="288">
        <f>SUM(D67:D72)</f>
        <v>0</v>
      </c>
      <c r="E66" s="288">
        <f t="shared" si="3"/>
        <v>106506</v>
      </c>
    </row>
    <row r="67" spans="1:5" ht="15">
      <c r="A67" s="296" t="s">
        <v>114</v>
      </c>
      <c r="B67" s="297">
        <v>12189</v>
      </c>
      <c r="C67" s="297"/>
      <c r="D67" s="77"/>
      <c r="E67" s="298">
        <f t="shared" si="3"/>
        <v>12189</v>
      </c>
    </row>
    <row r="68" spans="1:5" ht="15">
      <c r="A68" s="296" t="s">
        <v>115</v>
      </c>
      <c r="B68" s="297">
        <v>3536</v>
      </c>
      <c r="C68" s="297"/>
      <c r="D68" s="77"/>
      <c r="E68" s="298">
        <f t="shared" si="3"/>
        <v>3536</v>
      </c>
    </row>
    <row r="69" spans="1:5" ht="15">
      <c r="A69" s="296">
        <v>2200</v>
      </c>
      <c r="B69" s="297">
        <v>31050</v>
      </c>
      <c r="C69" s="297">
        <v>29780</v>
      </c>
      <c r="D69" s="77"/>
      <c r="E69" s="298">
        <f t="shared" si="3"/>
        <v>60830</v>
      </c>
    </row>
    <row r="70" spans="1:5" ht="15">
      <c r="A70" s="296">
        <v>2300</v>
      </c>
      <c r="B70" s="297">
        <v>20996</v>
      </c>
      <c r="C70" s="297"/>
      <c r="D70" s="77"/>
      <c r="E70" s="298">
        <f t="shared" si="3"/>
        <v>20996</v>
      </c>
    </row>
    <row r="71" spans="1:5" ht="15">
      <c r="A71" s="296">
        <v>2500</v>
      </c>
      <c r="B71" s="297">
        <v>1755</v>
      </c>
      <c r="C71" s="297"/>
      <c r="D71" s="77"/>
      <c r="E71" s="298">
        <f t="shared" si="3"/>
        <v>1755</v>
      </c>
    </row>
    <row r="72" spans="1:5" ht="15">
      <c r="A72" s="296">
        <v>5200</v>
      </c>
      <c r="B72" s="297">
        <v>1500</v>
      </c>
      <c r="C72" s="297">
        <v>5700</v>
      </c>
      <c r="D72" s="77"/>
      <c r="E72" s="298">
        <f t="shared" si="3"/>
        <v>7200</v>
      </c>
    </row>
    <row r="73" spans="1:5" ht="15.75">
      <c r="A73" s="290" t="s">
        <v>171</v>
      </c>
      <c r="B73" s="288">
        <f>B65-B66</f>
        <v>0</v>
      </c>
      <c r="C73" s="291">
        <f>C65-C66</f>
        <v>0</v>
      </c>
      <c r="D73" s="291">
        <f>D65-D66</f>
        <v>0</v>
      </c>
      <c r="E73" s="283">
        <f>E65-E66</f>
        <v>0</v>
      </c>
    </row>
    <row r="74" spans="1:5" ht="15.75">
      <c r="A74" s="330" t="s">
        <v>122</v>
      </c>
      <c r="B74" s="330"/>
      <c r="C74" s="330"/>
      <c r="D74" s="330"/>
      <c r="E74" s="330"/>
    </row>
    <row r="75" spans="1:5" ht="18.75">
      <c r="A75" s="329" t="s">
        <v>123</v>
      </c>
      <c r="B75" s="329"/>
      <c r="C75" s="329"/>
      <c r="D75" s="329"/>
      <c r="E75" s="329"/>
    </row>
    <row r="76" spans="1:5" ht="18.75">
      <c r="A76" s="329" t="s">
        <v>166</v>
      </c>
      <c r="B76" s="329"/>
      <c r="C76" s="329"/>
      <c r="D76" s="329"/>
      <c r="E76" s="329"/>
    </row>
    <row r="77" spans="1:5" ht="9" customHeight="1">
      <c r="A77" s="295"/>
      <c r="B77" s="295"/>
      <c r="C77" s="295"/>
      <c r="D77" s="295"/>
      <c r="E77" s="295"/>
    </row>
    <row r="78" spans="1:5" ht="12.75" customHeight="1">
      <c r="A78" s="327" t="s">
        <v>110</v>
      </c>
      <c r="B78" s="327" t="s">
        <v>111</v>
      </c>
      <c r="C78" s="327" t="s">
        <v>45</v>
      </c>
      <c r="D78" s="327" t="s">
        <v>112</v>
      </c>
      <c r="E78" s="327" t="s">
        <v>118</v>
      </c>
    </row>
    <row r="79" spans="1:5" ht="19.5" customHeight="1">
      <c r="A79" s="328"/>
      <c r="B79" s="328"/>
      <c r="C79" s="328"/>
      <c r="D79" s="328"/>
      <c r="E79" s="328"/>
    </row>
    <row r="80" spans="1:5" ht="15.75">
      <c r="A80" s="282" t="s">
        <v>167</v>
      </c>
      <c r="B80" s="283">
        <v>28829</v>
      </c>
      <c r="C80" s="283">
        <v>1053</v>
      </c>
      <c r="D80" s="283"/>
      <c r="E80" s="283">
        <f aca="true" t="shared" si="4" ref="E80:E88">SUM(B80:D80)</f>
        <v>29882</v>
      </c>
    </row>
    <row r="81" spans="1:5" ht="15.75">
      <c r="A81" s="284" t="s">
        <v>168</v>
      </c>
      <c r="B81" s="72">
        <v>13817</v>
      </c>
      <c r="C81" s="73">
        <v>3085</v>
      </c>
      <c r="D81" s="72"/>
      <c r="E81" s="285">
        <f t="shared" si="4"/>
        <v>16902</v>
      </c>
    </row>
    <row r="82" spans="1:5" ht="15.75">
      <c r="A82" s="282" t="s">
        <v>169</v>
      </c>
      <c r="B82" s="283">
        <f>SUM(B80:B81)</f>
        <v>42646</v>
      </c>
      <c r="C82" s="283">
        <f>SUM(C80:C81)</f>
        <v>4138</v>
      </c>
      <c r="D82" s="283">
        <f>SUM(D80:D81)</f>
        <v>0</v>
      </c>
      <c r="E82" s="283">
        <f t="shared" si="4"/>
        <v>46784</v>
      </c>
    </row>
    <row r="83" spans="1:5" ht="15.75">
      <c r="A83" s="287" t="s">
        <v>170</v>
      </c>
      <c r="B83" s="288">
        <f>SUM(B84:B88)</f>
        <v>34123</v>
      </c>
      <c r="C83" s="288">
        <f>SUM(C84:C88)</f>
        <v>0</v>
      </c>
      <c r="D83" s="288">
        <f>SUM(D84:D88)</f>
        <v>0</v>
      </c>
      <c r="E83" s="288">
        <f t="shared" si="4"/>
        <v>34123</v>
      </c>
    </row>
    <row r="84" spans="1:5" ht="15">
      <c r="A84" s="296" t="s">
        <v>114</v>
      </c>
      <c r="B84" s="297">
        <v>9000</v>
      </c>
      <c r="C84" s="297"/>
      <c r="D84" s="77"/>
      <c r="E84" s="298">
        <f t="shared" si="4"/>
        <v>9000</v>
      </c>
    </row>
    <row r="85" spans="1:5" ht="15">
      <c r="A85" s="296" t="s">
        <v>115</v>
      </c>
      <c r="B85" s="297">
        <v>2123</v>
      </c>
      <c r="C85" s="297"/>
      <c r="D85" s="77"/>
      <c r="E85" s="298">
        <f t="shared" si="4"/>
        <v>2123</v>
      </c>
    </row>
    <row r="86" spans="1:5" ht="15">
      <c r="A86" s="296">
        <v>2200</v>
      </c>
      <c r="B86" s="297">
        <v>8000</v>
      </c>
      <c r="C86" s="297"/>
      <c r="D86" s="77"/>
      <c r="E86" s="298">
        <f t="shared" si="4"/>
        <v>8000</v>
      </c>
    </row>
    <row r="87" spans="1:5" ht="15">
      <c r="A87" s="296">
        <v>2300</v>
      </c>
      <c r="B87" s="297">
        <v>15000</v>
      </c>
      <c r="C87" s="297"/>
      <c r="D87" s="77"/>
      <c r="E87" s="298">
        <f t="shared" si="4"/>
        <v>15000</v>
      </c>
    </row>
    <row r="88" spans="1:5" ht="15">
      <c r="A88" s="296">
        <v>5200</v>
      </c>
      <c r="B88" s="299"/>
      <c r="C88" s="299"/>
      <c r="D88" s="77"/>
      <c r="E88" s="298">
        <f t="shared" si="4"/>
        <v>0</v>
      </c>
    </row>
    <row r="89" spans="1:5" ht="15.75">
      <c r="A89" s="290" t="s">
        <v>171</v>
      </c>
      <c r="B89" s="288">
        <f>B82-B83</f>
        <v>8523</v>
      </c>
      <c r="C89" s="291">
        <f>C82-C83</f>
        <v>4138</v>
      </c>
      <c r="D89" s="291">
        <f>D82-D83</f>
        <v>0</v>
      </c>
      <c r="E89" s="283">
        <f>E82-E83</f>
        <v>12661</v>
      </c>
    </row>
    <row r="90" spans="1:5" ht="15.75">
      <c r="A90" s="330" t="s">
        <v>124</v>
      </c>
      <c r="B90" s="330"/>
      <c r="C90" s="330"/>
      <c r="D90" s="330"/>
      <c r="E90" s="330"/>
    </row>
    <row r="91" spans="1:5" ht="9.75" customHeight="1">
      <c r="A91" s="300"/>
      <c r="B91" s="300"/>
      <c r="C91" s="300"/>
      <c r="D91" s="300"/>
      <c r="E91" s="300"/>
    </row>
    <row r="92" spans="1:5" ht="18.75">
      <c r="A92" s="329" t="s">
        <v>125</v>
      </c>
      <c r="B92" s="329"/>
      <c r="C92" s="329"/>
      <c r="D92" s="329"/>
      <c r="E92" s="329"/>
    </row>
    <row r="93" spans="1:5" ht="18.75">
      <c r="A93" s="329" t="s">
        <v>166</v>
      </c>
      <c r="B93" s="329"/>
      <c r="C93" s="329"/>
      <c r="D93" s="329"/>
      <c r="E93" s="329"/>
    </row>
    <row r="94" spans="1:5" ht="7.5" customHeight="1">
      <c r="A94" s="295"/>
      <c r="B94" s="295"/>
      <c r="C94" s="295"/>
      <c r="D94" s="295"/>
      <c r="E94" s="295"/>
    </row>
    <row r="95" spans="1:5" ht="12.75" customHeight="1">
      <c r="A95" s="327" t="s">
        <v>110</v>
      </c>
      <c r="B95" s="327" t="s">
        <v>111</v>
      </c>
      <c r="C95" s="327" t="s">
        <v>45</v>
      </c>
      <c r="D95" s="327" t="s">
        <v>112</v>
      </c>
      <c r="E95" s="327" t="s">
        <v>118</v>
      </c>
    </row>
    <row r="96" spans="1:5" ht="24" customHeight="1">
      <c r="A96" s="328"/>
      <c r="B96" s="328"/>
      <c r="C96" s="328"/>
      <c r="D96" s="328"/>
      <c r="E96" s="328"/>
    </row>
    <row r="97" spans="1:5" ht="15.75">
      <c r="A97" s="282" t="s">
        <v>167</v>
      </c>
      <c r="B97" s="283">
        <v>40559</v>
      </c>
      <c r="C97" s="283">
        <v>1044</v>
      </c>
      <c r="D97" s="283"/>
      <c r="E97" s="283">
        <f aca="true" t="shared" si="5" ref="E97:E105">SUM(B97:D97)</f>
        <v>41603</v>
      </c>
    </row>
    <row r="98" spans="1:5" ht="15.75">
      <c r="A98" s="284" t="s">
        <v>168</v>
      </c>
      <c r="B98" s="72">
        <v>868</v>
      </c>
      <c r="C98" s="73">
        <v>263</v>
      </c>
      <c r="D98" s="72"/>
      <c r="E98" s="285">
        <f t="shared" si="5"/>
        <v>1131</v>
      </c>
    </row>
    <row r="99" spans="1:5" ht="15.75">
      <c r="A99" s="282" t="s">
        <v>169</v>
      </c>
      <c r="B99" s="283">
        <f>SUM(B97:B98)</f>
        <v>41427</v>
      </c>
      <c r="C99" s="283">
        <f>SUM(C97:C98)</f>
        <v>1307</v>
      </c>
      <c r="D99" s="283">
        <f>SUM(D97:D98)</f>
        <v>0</v>
      </c>
      <c r="E99" s="283">
        <f t="shared" si="5"/>
        <v>42734</v>
      </c>
    </row>
    <row r="100" spans="1:5" ht="15.75">
      <c r="A100" s="287" t="s">
        <v>170</v>
      </c>
      <c r="B100" s="288">
        <f>SUM(B101:B105)</f>
        <v>41427</v>
      </c>
      <c r="C100" s="288">
        <f>SUM(C101:C105)</f>
        <v>1307</v>
      </c>
      <c r="D100" s="288">
        <f>SUM(D101:D105)</f>
        <v>0</v>
      </c>
      <c r="E100" s="288">
        <f t="shared" si="5"/>
        <v>42734</v>
      </c>
    </row>
    <row r="101" spans="1:5" ht="15">
      <c r="A101" s="296" t="s">
        <v>114</v>
      </c>
      <c r="B101" s="297">
        <v>12144</v>
      </c>
      <c r="C101" s="297"/>
      <c r="D101" s="77"/>
      <c r="E101" s="298">
        <f t="shared" si="5"/>
        <v>12144</v>
      </c>
    </row>
    <row r="102" spans="1:5" ht="15">
      <c r="A102" s="296" t="s">
        <v>115</v>
      </c>
      <c r="B102" s="297">
        <v>3248</v>
      </c>
      <c r="C102" s="297"/>
      <c r="D102" s="77"/>
      <c r="E102" s="298">
        <f t="shared" si="5"/>
        <v>3248</v>
      </c>
    </row>
    <row r="103" spans="1:5" ht="15">
      <c r="A103" s="296">
        <v>2200</v>
      </c>
      <c r="B103" s="297">
        <v>8735</v>
      </c>
      <c r="C103" s="297">
        <v>300</v>
      </c>
      <c r="D103" s="77"/>
      <c r="E103" s="298">
        <f t="shared" si="5"/>
        <v>9035</v>
      </c>
    </row>
    <row r="104" spans="1:5" ht="15">
      <c r="A104" s="296">
        <v>2300</v>
      </c>
      <c r="B104" s="297">
        <v>17300</v>
      </c>
      <c r="C104" s="297">
        <v>1007</v>
      </c>
      <c r="D104" s="77"/>
      <c r="E104" s="298">
        <f t="shared" si="5"/>
        <v>18307</v>
      </c>
    </row>
    <row r="105" spans="1:5" ht="15">
      <c r="A105" s="296">
        <v>5200</v>
      </c>
      <c r="B105" s="299"/>
      <c r="C105" s="299"/>
      <c r="D105" s="77"/>
      <c r="E105" s="298">
        <f t="shared" si="5"/>
        <v>0</v>
      </c>
    </row>
    <row r="106" spans="1:5" ht="15.75">
      <c r="A106" s="290" t="s">
        <v>171</v>
      </c>
      <c r="B106" s="288">
        <f>B99-B100</f>
        <v>0</v>
      </c>
      <c r="C106" s="291">
        <f>C99-C100</f>
        <v>0</v>
      </c>
      <c r="D106" s="291">
        <f>D99-D100</f>
        <v>0</v>
      </c>
      <c r="E106" s="283">
        <f>E99-E100</f>
        <v>0</v>
      </c>
    </row>
    <row r="107" spans="1:5" ht="15.75">
      <c r="A107" s="81" t="s">
        <v>126</v>
      </c>
      <c r="B107" s="82"/>
      <c r="C107" s="70"/>
      <c r="D107" s="83"/>
      <c r="E107" s="301">
        <f>SUM(B107:D107)</f>
        <v>0</v>
      </c>
    </row>
    <row r="108" spans="1:5" ht="15.75">
      <c r="A108" s="337" t="s">
        <v>127</v>
      </c>
      <c r="B108" s="337"/>
      <c r="C108" s="337"/>
      <c r="D108" s="337"/>
      <c r="E108" s="337"/>
    </row>
    <row r="109" spans="1:5" ht="18.75">
      <c r="A109" s="329" t="s">
        <v>128</v>
      </c>
      <c r="B109" s="329"/>
      <c r="C109" s="329"/>
      <c r="D109" s="329"/>
      <c r="E109" s="329"/>
    </row>
    <row r="110" spans="1:5" ht="18.75">
      <c r="A110" s="329" t="s">
        <v>166</v>
      </c>
      <c r="B110" s="329"/>
      <c r="C110" s="329"/>
      <c r="D110" s="329"/>
      <c r="E110" s="329"/>
    </row>
    <row r="111" spans="1:5" ht="18.75">
      <c r="A111" s="295"/>
      <c r="B111" s="295"/>
      <c r="C111" s="295"/>
      <c r="D111" s="295"/>
      <c r="E111" s="295"/>
    </row>
    <row r="112" spans="1:5" ht="12.75">
      <c r="A112" s="327" t="s">
        <v>110</v>
      </c>
      <c r="B112" s="327" t="s">
        <v>111</v>
      </c>
      <c r="C112" s="327" t="s">
        <v>45</v>
      </c>
      <c r="D112" s="327" t="s">
        <v>112</v>
      </c>
      <c r="E112" s="327" t="s">
        <v>118</v>
      </c>
    </row>
    <row r="113" spans="1:5" ht="19.5" customHeight="1">
      <c r="A113" s="328"/>
      <c r="B113" s="328"/>
      <c r="C113" s="328"/>
      <c r="D113" s="328"/>
      <c r="E113" s="328"/>
    </row>
    <row r="114" spans="1:5" ht="15.75">
      <c r="A114" s="282" t="s">
        <v>167</v>
      </c>
      <c r="B114" s="283">
        <v>41189</v>
      </c>
      <c r="C114" s="283">
        <v>3510</v>
      </c>
      <c r="D114" s="283"/>
      <c r="E114" s="283">
        <f aca="true" t="shared" si="6" ref="E114:E122">SUM(B114:D114)</f>
        <v>44699</v>
      </c>
    </row>
    <row r="115" spans="1:5" ht="15.75">
      <c r="A115" s="284" t="s">
        <v>168</v>
      </c>
      <c r="B115" s="72">
        <v>9136</v>
      </c>
      <c r="C115" s="73">
        <v>1199</v>
      </c>
      <c r="D115" s="72"/>
      <c r="E115" s="285">
        <f t="shared" si="6"/>
        <v>10335</v>
      </c>
    </row>
    <row r="116" spans="1:5" ht="15.75">
      <c r="A116" s="282" t="s">
        <v>169</v>
      </c>
      <c r="B116" s="283">
        <f>SUM(B114:B115)</f>
        <v>50325</v>
      </c>
      <c r="C116" s="283">
        <f>SUM(C114:C115)</f>
        <v>4709</v>
      </c>
      <c r="D116" s="283">
        <f>SUM(D114:D115)</f>
        <v>0</v>
      </c>
      <c r="E116" s="283">
        <f t="shared" si="6"/>
        <v>55034</v>
      </c>
    </row>
    <row r="117" spans="1:5" ht="15.75">
      <c r="A117" s="287" t="s">
        <v>170</v>
      </c>
      <c r="B117" s="288">
        <f>SUM(B118:B122)</f>
        <v>37529</v>
      </c>
      <c r="C117" s="288">
        <f>SUM(C118:C122)</f>
        <v>3720</v>
      </c>
      <c r="D117" s="288">
        <f>SUM(D118:D122)</f>
        <v>0</v>
      </c>
      <c r="E117" s="288">
        <f t="shared" si="6"/>
        <v>41249</v>
      </c>
    </row>
    <row r="118" spans="1:5" ht="15">
      <c r="A118" s="296" t="s">
        <v>114</v>
      </c>
      <c r="B118" s="297">
        <v>10704</v>
      </c>
      <c r="C118" s="297"/>
      <c r="D118" s="77"/>
      <c r="E118" s="298">
        <f t="shared" si="6"/>
        <v>10704</v>
      </c>
    </row>
    <row r="119" spans="1:5" ht="15">
      <c r="A119" s="296" t="s">
        <v>115</v>
      </c>
      <c r="B119" s="297">
        <v>4003</v>
      </c>
      <c r="C119" s="297"/>
      <c r="D119" s="77"/>
      <c r="E119" s="298">
        <f t="shared" si="6"/>
        <v>4003</v>
      </c>
    </row>
    <row r="120" spans="1:5" ht="15">
      <c r="A120" s="296">
        <v>2200</v>
      </c>
      <c r="B120" s="297">
        <v>10200</v>
      </c>
      <c r="C120" s="297">
        <v>3720</v>
      </c>
      <c r="D120" s="77"/>
      <c r="E120" s="298">
        <f t="shared" si="6"/>
        <v>13920</v>
      </c>
    </row>
    <row r="121" spans="1:5" ht="15">
      <c r="A121" s="296">
        <v>2300</v>
      </c>
      <c r="B121" s="297">
        <v>11300</v>
      </c>
      <c r="C121" s="297"/>
      <c r="D121" s="77"/>
      <c r="E121" s="298">
        <f t="shared" si="6"/>
        <v>11300</v>
      </c>
    </row>
    <row r="122" spans="1:5" ht="15">
      <c r="A122" s="296">
        <v>5200</v>
      </c>
      <c r="B122" s="297">
        <v>1322</v>
      </c>
      <c r="C122" s="299"/>
      <c r="D122" s="77"/>
      <c r="E122" s="298">
        <f t="shared" si="6"/>
        <v>1322</v>
      </c>
    </row>
    <row r="123" spans="1:5" ht="15.75">
      <c r="A123" s="290" t="s">
        <v>171</v>
      </c>
      <c r="B123" s="288">
        <f>B116-B117</f>
        <v>12796</v>
      </c>
      <c r="C123" s="291">
        <f>C116-C117</f>
        <v>989</v>
      </c>
      <c r="D123" s="291">
        <f>D116-D117</f>
        <v>0</v>
      </c>
      <c r="E123" s="283">
        <f>E116-E117</f>
        <v>13785</v>
      </c>
    </row>
    <row r="124" spans="1:5" ht="15.75">
      <c r="A124" s="330" t="s">
        <v>129</v>
      </c>
      <c r="B124" s="330"/>
      <c r="C124" s="330"/>
      <c r="D124" s="330"/>
      <c r="E124" s="330"/>
    </row>
    <row r="125" spans="1:5" ht="15.75">
      <c r="A125" s="300"/>
      <c r="B125" s="300"/>
      <c r="C125" s="300"/>
      <c r="D125" s="300"/>
      <c r="E125" s="300"/>
    </row>
    <row r="126" spans="1:5" ht="18.75">
      <c r="A126" s="329" t="s">
        <v>130</v>
      </c>
      <c r="B126" s="329"/>
      <c r="C126" s="329"/>
      <c r="D126" s="329"/>
      <c r="E126" s="329"/>
    </row>
    <row r="127" spans="1:5" ht="18.75">
      <c r="A127" s="329" t="s">
        <v>166</v>
      </c>
      <c r="B127" s="329"/>
      <c r="C127" s="329"/>
      <c r="D127" s="329"/>
      <c r="E127" s="329"/>
    </row>
    <row r="128" spans="1:5" ht="18.75">
      <c r="A128" s="295"/>
      <c r="B128" s="295"/>
      <c r="C128" s="295"/>
      <c r="D128" s="295"/>
      <c r="E128" s="295"/>
    </row>
    <row r="129" spans="1:5" ht="12.75">
      <c r="A129" s="327" t="s">
        <v>110</v>
      </c>
      <c r="B129" s="327" t="s">
        <v>111</v>
      </c>
      <c r="C129" s="327" t="s">
        <v>45</v>
      </c>
      <c r="D129" s="327" t="s">
        <v>112</v>
      </c>
      <c r="E129" s="327" t="s">
        <v>118</v>
      </c>
    </row>
    <row r="130" spans="1:5" ht="16.5" customHeight="1">
      <c r="A130" s="328"/>
      <c r="B130" s="328"/>
      <c r="C130" s="328"/>
      <c r="D130" s="328"/>
      <c r="E130" s="328"/>
    </row>
    <row r="131" spans="1:5" ht="15.75">
      <c r="A131" s="282" t="s">
        <v>167</v>
      </c>
      <c r="B131" s="283">
        <v>39070</v>
      </c>
      <c r="C131" s="283">
        <v>657</v>
      </c>
      <c r="D131" s="283"/>
      <c r="E131" s="283">
        <f aca="true" t="shared" si="7" ref="E131:E139">SUM(B131:D131)</f>
        <v>39727</v>
      </c>
    </row>
    <row r="132" spans="1:5" ht="15.75">
      <c r="A132" s="284" t="s">
        <v>168</v>
      </c>
      <c r="B132" s="72">
        <v>19238</v>
      </c>
      <c r="C132" s="73">
        <v>377</v>
      </c>
      <c r="D132" s="72"/>
      <c r="E132" s="285">
        <f t="shared" si="7"/>
        <v>19615</v>
      </c>
    </row>
    <row r="133" spans="1:5" ht="15.75">
      <c r="A133" s="282" t="s">
        <v>169</v>
      </c>
      <c r="B133" s="283">
        <f>SUM(B131:B132)</f>
        <v>58308</v>
      </c>
      <c r="C133" s="283">
        <f>SUM(C131:C132)</f>
        <v>1034</v>
      </c>
      <c r="D133" s="283">
        <f>SUM(D131:D132)</f>
        <v>0</v>
      </c>
      <c r="E133" s="283">
        <f t="shared" si="7"/>
        <v>59342</v>
      </c>
    </row>
    <row r="134" spans="1:5" ht="15.75">
      <c r="A134" s="287" t="s">
        <v>170</v>
      </c>
      <c r="B134" s="288">
        <f>SUM(B135:B139)</f>
        <v>47608</v>
      </c>
      <c r="C134" s="288">
        <f>SUM(C135:C139)</f>
        <v>1034</v>
      </c>
      <c r="D134" s="288">
        <f>SUM(D135:D139)</f>
        <v>0</v>
      </c>
      <c r="E134" s="288">
        <f t="shared" si="7"/>
        <v>48642</v>
      </c>
    </row>
    <row r="135" spans="1:5" ht="15">
      <c r="A135" s="296" t="s">
        <v>114</v>
      </c>
      <c r="B135" s="297">
        <v>8000</v>
      </c>
      <c r="C135" s="297"/>
      <c r="D135" s="77"/>
      <c r="E135" s="298">
        <f t="shared" si="7"/>
        <v>8000</v>
      </c>
    </row>
    <row r="136" spans="1:5" ht="15">
      <c r="A136" s="296" t="s">
        <v>115</v>
      </c>
      <c r="B136" s="297">
        <v>1888</v>
      </c>
      <c r="C136" s="297"/>
      <c r="D136" s="77"/>
      <c r="E136" s="298">
        <f t="shared" si="7"/>
        <v>1888</v>
      </c>
    </row>
    <row r="137" spans="1:5" ht="15">
      <c r="A137" s="296">
        <v>2200</v>
      </c>
      <c r="B137" s="297">
        <v>32912</v>
      </c>
      <c r="C137" s="297">
        <v>1034</v>
      </c>
      <c r="D137" s="77"/>
      <c r="E137" s="298">
        <f t="shared" si="7"/>
        <v>33946</v>
      </c>
    </row>
    <row r="138" spans="1:5" ht="15">
      <c r="A138" s="296">
        <v>2300</v>
      </c>
      <c r="B138" s="297">
        <v>4308</v>
      </c>
      <c r="C138" s="297"/>
      <c r="D138" s="77"/>
      <c r="E138" s="298">
        <f t="shared" si="7"/>
        <v>4308</v>
      </c>
    </row>
    <row r="139" spans="1:5" ht="15">
      <c r="A139" s="296">
        <v>5200</v>
      </c>
      <c r="B139" s="297">
        <v>500</v>
      </c>
      <c r="C139" s="299"/>
      <c r="D139" s="77"/>
      <c r="E139" s="298">
        <f t="shared" si="7"/>
        <v>500</v>
      </c>
    </row>
    <row r="140" spans="1:5" ht="15.75">
      <c r="A140" s="290" t="s">
        <v>171</v>
      </c>
      <c r="B140" s="288">
        <f>B133-B134</f>
        <v>10700</v>
      </c>
      <c r="C140" s="291">
        <f>C133-C134</f>
        <v>0</v>
      </c>
      <c r="D140" s="291">
        <f>D133-D134</f>
        <v>0</v>
      </c>
      <c r="E140" s="283">
        <f>E133-E134</f>
        <v>10700</v>
      </c>
    </row>
    <row r="141" spans="1:5" ht="15.75">
      <c r="A141" s="330" t="s">
        <v>131</v>
      </c>
      <c r="B141" s="330"/>
      <c r="C141" s="330"/>
      <c r="D141" s="330"/>
      <c r="E141" s="330"/>
    </row>
    <row r="142" spans="1:5" ht="15.75">
      <c r="A142" s="300"/>
      <c r="B142" s="300"/>
      <c r="C142" s="300"/>
      <c r="D142" s="300"/>
      <c r="E142" s="300"/>
    </row>
    <row r="143" spans="1:5" ht="18.75">
      <c r="A143" s="329" t="s">
        <v>132</v>
      </c>
      <c r="B143" s="329"/>
      <c r="C143" s="329"/>
      <c r="D143" s="329"/>
      <c r="E143" s="329"/>
    </row>
    <row r="144" spans="1:5" ht="18.75">
      <c r="A144" s="329" t="s">
        <v>166</v>
      </c>
      <c r="B144" s="329"/>
      <c r="C144" s="329"/>
      <c r="D144" s="329"/>
      <c r="E144" s="329"/>
    </row>
    <row r="145" spans="1:5" ht="18.75">
      <c r="A145" s="295"/>
      <c r="B145" s="295"/>
      <c r="C145" s="295"/>
      <c r="D145" s="295"/>
      <c r="E145" s="295"/>
    </row>
    <row r="146" spans="1:5" ht="12.75">
      <c r="A146" s="327" t="s">
        <v>110</v>
      </c>
      <c r="B146" s="327" t="s">
        <v>111</v>
      </c>
      <c r="C146" s="327" t="s">
        <v>45</v>
      </c>
      <c r="D146" s="327" t="s">
        <v>112</v>
      </c>
      <c r="E146" s="327" t="s">
        <v>118</v>
      </c>
    </row>
    <row r="147" spans="1:5" ht="21" customHeight="1">
      <c r="A147" s="328"/>
      <c r="B147" s="328"/>
      <c r="C147" s="328"/>
      <c r="D147" s="328"/>
      <c r="E147" s="328"/>
    </row>
    <row r="148" spans="1:5" ht="15.75">
      <c r="A148" s="282" t="s">
        <v>167</v>
      </c>
      <c r="B148" s="283">
        <v>31408</v>
      </c>
      <c r="C148" s="283">
        <v>3519</v>
      </c>
      <c r="D148" s="283"/>
      <c r="E148" s="283">
        <f aca="true" t="shared" si="8" ref="E148:E156">SUM(B148:D148)</f>
        <v>34927</v>
      </c>
    </row>
    <row r="149" spans="1:5" ht="15.75">
      <c r="A149" s="284" t="s">
        <v>168</v>
      </c>
      <c r="B149" s="72">
        <v>10263</v>
      </c>
      <c r="C149" s="73">
        <v>527</v>
      </c>
      <c r="D149" s="72"/>
      <c r="E149" s="285">
        <f t="shared" si="8"/>
        <v>10790</v>
      </c>
    </row>
    <row r="150" spans="1:5" ht="15.75">
      <c r="A150" s="282" t="s">
        <v>169</v>
      </c>
      <c r="B150" s="283">
        <f>SUM(B148:B149)</f>
        <v>41671</v>
      </c>
      <c r="C150" s="283">
        <f>SUM(C148:C149)</f>
        <v>4046</v>
      </c>
      <c r="D150" s="283">
        <f>SUM(D148:D149)</f>
        <v>0</v>
      </c>
      <c r="E150" s="283">
        <f t="shared" si="8"/>
        <v>45717</v>
      </c>
    </row>
    <row r="151" spans="1:5" ht="15.75">
      <c r="A151" s="287" t="s">
        <v>170</v>
      </c>
      <c r="B151" s="288">
        <f>SUM(B152:B156)</f>
        <v>36485</v>
      </c>
      <c r="C151" s="288">
        <f>SUM(C152:C156)</f>
        <v>1835</v>
      </c>
      <c r="D151" s="288">
        <f>SUM(D152:D156)</f>
        <v>0</v>
      </c>
      <c r="E151" s="288">
        <f t="shared" si="8"/>
        <v>38320</v>
      </c>
    </row>
    <row r="152" spans="1:5" ht="15">
      <c r="A152" s="296" t="s">
        <v>114</v>
      </c>
      <c r="B152" s="297">
        <v>1650</v>
      </c>
      <c r="C152" s="297"/>
      <c r="D152" s="77"/>
      <c r="E152" s="298">
        <f t="shared" si="8"/>
        <v>1650</v>
      </c>
    </row>
    <row r="153" spans="1:5" ht="15">
      <c r="A153" s="296" t="s">
        <v>115</v>
      </c>
      <c r="B153" s="297">
        <v>390</v>
      </c>
      <c r="C153" s="297"/>
      <c r="D153" s="77"/>
      <c r="E153" s="298">
        <f t="shared" si="8"/>
        <v>390</v>
      </c>
    </row>
    <row r="154" spans="1:5" ht="15">
      <c r="A154" s="296">
        <v>2200</v>
      </c>
      <c r="B154" s="297">
        <v>31695</v>
      </c>
      <c r="C154" s="297">
        <v>1835</v>
      </c>
      <c r="D154" s="77"/>
      <c r="E154" s="298">
        <f t="shared" si="8"/>
        <v>33530</v>
      </c>
    </row>
    <row r="155" spans="1:5" ht="15">
      <c r="A155" s="296">
        <v>2300</v>
      </c>
      <c r="B155" s="297">
        <v>2750</v>
      </c>
      <c r="C155" s="297"/>
      <c r="D155" s="77"/>
      <c r="E155" s="298">
        <f t="shared" si="8"/>
        <v>2750</v>
      </c>
    </row>
    <row r="156" spans="1:5" ht="15">
      <c r="A156" s="296">
        <v>5200</v>
      </c>
      <c r="B156" s="299"/>
      <c r="C156" s="299"/>
      <c r="D156" s="77"/>
      <c r="E156" s="298">
        <f t="shared" si="8"/>
        <v>0</v>
      </c>
    </row>
    <row r="157" spans="1:5" ht="15.75">
      <c r="A157" s="290" t="s">
        <v>171</v>
      </c>
      <c r="B157" s="288">
        <f>B150-B151</f>
        <v>5186</v>
      </c>
      <c r="C157" s="291">
        <f>C150-C151</f>
        <v>2211</v>
      </c>
      <c r="D157" s="291">
        <f>D150-D151</f>
        <v>0</v>
      </c>
      <c r="E157" s="283">
        <f>E150-E151</f>
        <v>7397</v>
      </c>
    </row>
    <row r="158" spans="1:5" ht="15.75">
      <c r="A158" s="330" t="s">
        <v>133</v>
      </c>
      <c r="B158" s="330"/>
      <c r="C158" s="330"/>
      <c r="D158" s="330"/>
      <c r="E158" s="330"/>
    </row>
    <row r="159" spans="1:5" ht="15.75">
      <c r="A159" s="300"/>
      <c r="B159" s="300"/>
      <c r="C159" s="300"/>
      <c r="D159" s="300"/>
      <c r="E159" s="300"/>
    </row>
    <row r="160" spans="1:5" ht="18.75">
      <c r="A160" s="329" t="s">
        <v>134</v>
      </c>
      <c r="B160" s="329"/>
      <c r="C160" s="329"/>
      <c r="D160" s="329"/>
      <c r="E160" s="329"/>
    </row>
    <row r="161" spans="1:5" ht="18.75">
      <c r="A161" s="329" t="s">
        <v>166</v>
      </c>
      <c r="B161" s="329"/>
      <c r="C161" s="329"/>
      <c r="D161" s="329"/>
      <c r="E161" s="329"/>
    </row>
    <row r="162" spans="1:5" ht="13.5" customHeight="1">
      <c r="A162" s="295"/>
      <c r="B162" s="295"/>
      <c r="C162" s="295"/>
      <c r="D162" s="295"/>
      <c r="E162" s="295"/>
    </row>
    <row r="163" spans="1:5" ht="12.75">
      <c r="A163" s="327" t="s">
        <v>110</v>
      </c>
      <c r="B163" s="327" t="s">
        <v>111</v>
      </c>
      <c r="C163" s="327" t="s">
        <v>45</v>
      </c>
      <c r="D163" s="327" t="s">
        <v>112</v>
      </c>
      <c r="E163" s="327" t="s">
        <v>118</v>
      </c>
    </row>
    <row r="164" spans="1:5" ht="20.25" customHeight="1">
      <c r="A164" s="328"/>
      <c r="B164" s="328"/>
      <c r="C164" s="328"/>
      <c r="D164" s="328"/>
      <c r="E164" s="328"/>
    </row>
    <row r="165" spans="1:5" ht="15.75">
      <c r="A165" s="282" t="s">
        <v>167</v>
      </c>
      <c r="B165" s="283">
        <v>24879</v>
      </c>
      <c r="C165" s="283">
        <v>693</v>
      </c>
      <c r="D165" s="283"/>
      <c r="E165" s="283">
        <f aca="true" t="shared" si="9" ref="E165:E173">SUM(B165:D165)</f>
        <v>25572</v>
      </c>
    </row>
    <row r="166" spans="1:5" ht="15.75">
      <c r="A166" s="284" t="s">
        <v>168</v>
      </c>
      <c r="B166" s="72">
        <v>12490</v>
      </c>
      <c r="C166" s="73">
        <v>28499</v>
      </c>
      <c r="D166" s="72"/>
      <c r="E166" s="285">
        <f t="shared" si="9"/>
        <v>40989</v>
      </c>
    </row>
    <row r="167" spans="1:5" ht="15.75">
      <c r="A167" s="282" t="s">
        <v>169</v>
      </c>
      <c r="B167" s="283">
        <f>SUM(B165:B166)</f>
        <v>37369</v>
      </c>
      <c r="C167" s="283">
        <f>SUM(C165:C166)</f>
        <v>29192</v>
      </c>
      <c r="D167" s="283">
        <f>SUM(D165:D166)</f>
        <v>0</v>
      </c>
      <c r="E167" s="283">
        <f t="shared" si="9"/>
        <v>66561</v>
      </c>
    </row>
    <row r="168" spans="1:5" ht="15.75">
      <c r="A168" s="287" t="s">
        <v>170</v>
      </c>
      <c r="B168" s="288">
        <f>SUM(B169:B173)</f>
        <v>37369</v>
      </c>
      <c r="C168" s="288">
        <f>SUM(C169:C173)</f>
        <v>10000</v>
      </c>
      <c r="D168" s="288">
        <f>SUM(D169:D173)</f>
        <v>0</v>
      </c>
      <c r="E168" s="288">
        <f t="shared" si="9"/>
        <v>47369</v>
      </c>
    </row>
    <row r="169" spans="1:5" ht="15">
      <c r="A169" s="296" t="s">
        <v>114</v>
      </c>
      <c r="B169" s="297"/>
      <c r="C169" s="297"/>
      <c r="D169" s="77"/>
      <c r="E169" s="298">
        <f t="shared" si="9"/>
        <v>0</v>
      </c>
    </row>
    <row r="170" spans="1:5" ht="15">
      <c r="A170" s="296" t="s">
        <v>115</v>
      </c>
      <c r="B170" s="297"/>
      <c r="C170" s="297"/>
      <c r="D170" s="77"/>
      <c r="E170" s="298">
        <f t="shared" si="9"/>
        <v>0</v>
      </c>
    </row>
    <row r="171" spans="1:5" ht="15">
      <c r="A171" s="296">
        <v>2200</v>
      </c>
      <c r="B171" s="297">
        <v>37369</v>
      </c>
      <c r="C171" s="297">
        <v>10000</v>
      </c>
      <c r="D171" s="77"/>
      <c r="E171" s="298">
        <f t="shared" si="9"/>
        <v>47369</v>
      </c>
    </row>
    <row r="172" spans="1:5" ht="15">
      <c r="A172" s="296">
        <v>2300</v>
      </c>
      <c r="B172" s="297"/>
      <c r="C172" s="297"/>
      <c r="D172" s="77"/>
      <c r="E172" s="298">
        <f t="shared" si="9"/>
        <v>0</v>
      </c>
    </row>
    <row r="173" spans="1:5" ht="15">
      <c r="A173" s="296">
        <v>5200</v>
      </c>
      <c r="B173" s="299"/>
      <c r="C173" s="299"/>
      <c r="D173" s="77"/>
      <c r="E173" s="298">
        <f t="shared" si="9"/>
        <v>0</v>
      </c>
    </row>
    <row r="174" spans="1:5" ht="15.75">
      <c r="A174" s="290" t="s">
        <v>171</v>
      </c>
      <c r="B174" s="288">
        <f>B167-B168</f>
        <v>0</v>
      </c>
      <c r="C174" s="291">
        <f>C167-C168</f>
        <v>19192</v>
      </c>
      <c r="D174" s="291">
        <f>D167-D168</f>
        <v>0</v>
      </c>
      <c r="E174" s="283">
        <f>E167-E168</f>
        <v>19192</v>
      </c>
    </row>
    <row r="175" spans="1:5" ht="15.75">
      <c r="A175" s="330" t="s">
        <v>135</v>
      </c>
      <c r="B175" s="330"/>
      <c r="C175" s="330"/>
      <c r="D175" s="330"/>
      <c r="E175" s="330"/>
    </row>
    <row r="178" spans="1:5" ht="12.75">
      <c r="A178" s="62" t="s">
        <v>136</v>
      </c>
      <c r="B178" s="302">
        <f aca="true" t="shared" si="10" ref="B178:E181">B6+B28+B47+B63+B80+B97+B114+B131+B148+B165</f>
        <v>883815</v>
      </c>
      <c r="C178" s="302">
        <f t="shared" si="10"/>
        <v>90000</v>
      </c>
      <c r="D178" s="302">
        <f t="shared" si="10"/>
        <v>0</v>
      </c>
      <c r="E178" s="302">
        <f t="shared" si="10"/>
        <v>973815</v>
      </c>
    </row>
    <row r="179" spans="1:5" ht="12.75">
      <c r="A179" s="84" t="s">
        <v>137</v>
      </c>
      <c r="B179" s="302">
        <f t="shared" si="10"/>
        <v>90017</v>
      </c>
      <c r="C179" s="302">
        <f t="shared" si="10"/>
        <v>125288</v>
      </c>
      <c r="D179" s="302">
        <f t="shared" si="10"/>
        <v>0</v>
      </c>
      <c r="E179" s="302">
        <f t="shared" si="10"/>
        <v>215305</v>
      </c>
    </row>
    <row r="180" spans="1:5" ht="12.75">
      <c r="A180" s="84"/>
      <c r="B180" s="302">
        <f t="shared" si="10"/>
        <v>973832</v>
      </c>
      <c r="C180" s="302">
        <f t="shared" si="10"/>
        <v>215288</v>
      </c>
      <c r="D180" s="302">
        <f t="shared" si="10"/>
        <v>0</v>
      </c>
      <c r="E180" s="302">
        <f t="shared" si="10"/>
        <v>1189120</v>
      </c>
    </row>
    <row r="181" spans="1:5" ht="12.75">
      <c r="A181" s="84" t="s">
        <v>138</v>
      </c>
      <c r="B181" s="302">
        <f t="shared" si="10"/>
        <v>936627</v>
      </c>
      <c r="C181" s="302">
        <f t="shared" si="10"/>
        <v>131916</v>
      </c>
      <c r="D181" s="302">
        <f t="shared" si="10"/>
        <v>0</v>
      </c>
      <c r="E181" s="302">
        <f t="shared" si="10"/>
        <v>1068543</v>
      </c>
    </row>
  </sheetData>
  <sheetProtection/>
  <mergeCells count="80">
    <mergeCell ref="A175:E175"/>
    <mergeCell ref="A57:E57"/>
    <mergeCell ref="A74:E74"/>
    <mergeCell ref="A90:E90"/>
    <mergeCell ref="A108:E108"/>
    <mergeCell ref="A160:E160"/>
    <mergeCell ref="A161:E161"/>
    <mergeCell ref="A143:E143"/>
    <mergeCell ref="A144:E144"/>
    <mergeCell ref="A158:E158"/>
    <mergeCell ref="A92:E92"/>
    <mergeCell ref="A93:E93"/>
    <mergeCell ref="A109:E109"/>
    <mergeCell ref="A124:E124"/>
    <mergeCell ref="A110:E110"/>
    <mergeCell ref="A95:A96"/>
    <mergeCell ref="B95:B96"/>
    <mergeCell ref="C95:C96"/>
    <mergeCell ref="D95:D96"/>
    <mergeCell ref="E95:E96"/>
    <mergeCell ref="A75:E75"/>
    <mergeCell ref="A76:E76"/>
    <mergeCell ref="A78:A79"/>
    <mergeCell ref="B78:B79"/>
    <mergeCell ref="C78:C79"/>
    <mergeCell ref="D78:D79"/>
    <mergeCell ref="E78:E79"/>
    <mergeCell ref="D45:D46"/>
    <mergeCell ref="E45:E46"/>
    <mergeCell ref="A61:A62"/>
    <mergeCell ref="B61:B62"/>
    <mergeCell ref="C61:C62"/>
    <mergeCell ref="D61:D62"/>
    <mergeCell ref="E61:E62"/>
    <mergeCell ref="E4:E5"/>
    <mergeCell ref="A42:E42"/>
    <mergeCell ref="A23:E23"/>
    <mergeCell ref="A24:E24"/>
    <mergeCell ref="A26:A27"/>
    <mergeCell ref="B26:B27"/>
    <mergeCell ref="C26:C27"/>
    <mergeCell ref="D26:D27"/>
    <mergeCell ref="E26:E27"/>
    <mergeCell ref="A38:E38"/>
    <mergeCell ref="C112:C113"/>
    <mergeCell ref="D112:D113"/>
    <mergeCell ref="C4:C5"/>
    <mergeCell ref="D4:D5"/>
    <mergeCell ref="A59:E59"/>
    <mergeCell ref="A60:E60"/>
    <mergeCell ref="A43:E43"/>
    <mergeCell ref="A45:A46"/>
    <mergeCell ref="B45:B46"/>
    <mergeCell ref="C45:C46"/>
    <mergeCell ref="A141:E141"/>
    <mergeCell ref="E146:E147"/>
    <mergeCell ref="E112:E113"/>
    <mergeCell ref="A1:E1"/>
    <mergeCell ref="A2:E2"/>
    <mergeCell ref="A3:E3"/>
    <mergeCell ref="A4:A5"/>
    <mergeCell ref="B4:B5"/>
    <mergeCell ref="A112:A113"/>
    <mergeCell ref="B112:B113"/>
    <mergeCell ref="A126:E126"/>
    <mergeCell ref="A127:E127"/>
    <mergeCell ref="A129:A130"/>
    <mergeCell ref="B129:B130"/>
    <mergeCell ref="C129:C130"/>
    <mergeCell ref="D129:D130"/>
    <mergeCell ref="E129:E130"/>
    <mergeCell ref="A146:A147"/>
    <mergeCell ref="B146:B147"/>
    <mergeCell ref="C146:C147"/>
    <mergeCell ref="E163:E164"/>
    <mergeCell ref="A163:A164"/>
    <mergeCell ref="B163:B164"/>
    <mergeCell ref="C163:C164"/>
    <mergeCell ref="D163:D164"/>
    <mergeCell ref="D146:D147"/>
  </mergeCells>
  <printOptions/>
  <pageMargins left="2.48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" sqref="E1"/>
    </sheetView>
  </sheetViews>
  <sheetFormatPr defaultColWidth="9.00390625" defaultRowHeight="12.75" outlineLevelCol="1"/>
  <cols>
    <col min="1" max="1" width="10.125" style="112" customWidth="1"/>
    <col min="2" max="2" width="35.75390625" style="113" customWidth="1"/>
    <col min="3" max="3" width="9.75390625" style="112" customWidth="1" outlineLevel="1"/>
    <col min="4" max="4" width="9.375" style="112" customWidth="1"/>
    <col min="5" max="5" width="11.00390625" style="112" customWidth="1"/>
    <col min="6" max="6" width="11.75390625" style="112" customWidth="1"/>
    <col min="7" max="7" width="9.75390625" style="112" customWidth="1"/>
    <col min="8" max="8" width="10.75390625" style="112" customWidth="1"/>
    <col min="9" max="10" width="9.75390625" style="112" bestFit="1" customWidth="1"/>
    <col min="11" max="11" width="12.75390625" style="114" customWidth="1"/>
    <col min="12" max="16384" width="9.125" style="112" customWidth="1"/>
  </cols>
  <sheetData>
    <row r="1" ht="15">
      <c r="E1" s="55" t="s">
        <v>211</v>
      </c>
    </row>
    <row r="2" spans="1:5" ht="15">
      <c r="A2" s="115"/>
      <c r="E2" s="115" t="s">
        <v>38</v>
      </c>
    </row>
    <row r="3" spans="1:5" ht="15">
      <c r="A3" s="115"/>
      <c r="E3" s="115" t="s">
        <v>39</v>
      </c>
    </row>
    <row r="4" spans="1:10" ht="20.25">
      <c r="A4" s="116" t="s">
        <v>172</v>
      </c>
      <c r="B4" s="116"/>
      <c r="C4" s="116"/>
      <c r="D4" s="116"/>
      <c r="J4" s="117"/>
    </row>
    <row r="5" spans="1:4" ht="15.75" thickBot="1">
      <c r="A5" s="115"/>
      <c r="B5" s="118"/>
      <c r="C5" s="115"/>
      <c r="D5" s="115"/>
    </row>
    <row r="6" spans="1:11" ht="93" customHeight="1" thickBot="1">
      <c r="A6" s="119" t="s">
        <v>40</v>
      </c>
      <c r="B6" s="120" t="s">
        <v>41</v>
      </c>
      <c r="C6" s="122" t="s">
        <v>152</v>
      </c>
      <c r="D6" s="123" t="s">
        <v>153</v>
      </c>
      <c r="E6" s="56" t="s">
        <v>205</v>
      </c>
      <c r="F6" s="122" t="s">
        <v>206</v>
      </c>
      <c r="G6" s="85" t="s">
        <v>155</v>
      </c>
      <c r="H6" s="57" t="s">
        <v>156</v>
      </c>
      <c r="I6" s="57" t="s">
        <v>160</v>
      </c>
      <c r="J6" s="86" t="s">
        <v>162</v>
      </c>
      <c r="K6" s="126" t="s">
        <v>163</v>
      </c>
    </row>
    <row r="7" spans="1:11" ht="15.75" thickBot="1">
      <c r="A7" s="132" t="s">
        <v>140</v>
      </c>
      <c r="B7" s="133" t="s">
        <v>141</v>
      </c>
      <c r="C7" s="134">
        <v>26855</v>
      </c>
      <c r="D7" s="134">
        <v>8200</v>
      </c>
      <c r="E7" s="134">
        <v>1500</v>
      </c>
      <c r="F7" s="134"/>
      <c r="G7" s="134"/>
      <c r="H7" s="134"/>
      <c r="I7" s="134"/>
      <c r="J7" s="134"/>
      <c r="K7" s="135">
        <f>SUM(D7:J7)</f>
        <v>9700</v>
      </c>
    </row>
    <row r="8" spans="1:11" ht="18.75" customHeight="1" thickBot="1">
      <c r="A8" s="168"/>
      <c r="B8" s="169" t="s">
        <v>63</v>
      </c>
      <c r="C8" s="171">
        <f aca="true" t="shared" si="0" ref="C8:J8">SUM(C7)</f>
        <v>26855</v>
      </c>
      <c r="D8" s="171">
        <f t="shared" si="0"/>
        <v>8200</v>
      </c>
      <c r="E8" s="171">
        <f t="shared" si="0"/>
        <v>1500</v>
      </c>
      <c r="F8" s="171">
        <f t="shared" si="0"/>
        <v>0</v>
      </c>
      <c r="G8" s="171">
        <f t="shared" si="0"/>
        <v>0</v>
      </c>
      <c r="H8" s="171">
        <f t="shared" si="0"/>
        <v>0</v>
      </c>
      <c r="I8" s="171">
        <f t="shared" si="0"/>
        <v>0</v>
      </c>
      <c r="J8" s="171">
        <f t="shared" si="0"/>
        <v>0</v>
      </c>
      <c r="K8" s="187">
        <f>SUM(D8:J8)</f>
        <v>9700</v>
      </c>
    </row>
    <row r="9" spans="1:11" ht="15">
      <c r="A9" s="173" t="s">
        <v>64</v>
      </c>
      <c r="B9" s="174" t="s">
        <v>165</v>
      </c>
      <c r="C9" s="175">
        <v>27313</v>
      </c>
      <c r="D9" s="176">
        <v>14787</v>
      </c>
      <c r="E9" s="176">
        <v>1052</v>
      </c>
      <c r="F9" s="176">
        <v>7554</v>
      </c>
      <c r="G9" s="176">
        <v>2181</v>
      </c>
      <c r="H9" s="176">
        <v>1109</v>
      </c>
      <c r="I9" s="176"/>
      <c r="J9" s="176">
        <v>0</v>
      </c>
      <c r="K9" s="135">
        <f>SUM(D9:J9)</f>
        <v>26683</v>
      </c>
    </row>
    <row r="10" spans="1:11" ht="15">
      <c r="A10" s="177"/>
      <c r="B10" s="178" t="s">
        <v>65</v>
      </c>
      <c r="C10" s="180">
        <f aca="true" t="shared" si="1" ref="C10:J10">SUM(C8:C9)</f>
        <v>54168</v>
      </c>
      <c r="D10" s="180">
        <f t="shared" si="1"/>
        <v>22987</v>
      </c>
      <c r="E10" s="180">
        <f t="shared" si="1"/>
        <v>2552</v>
      </c>
      <c r="F10" s="180">
        <f t="shared" si="1"/>
        <v>7554</v>
      </c>
      <c r="G10" s="180">
        <f t="shared" si="1"/>
        <v>2181</v>
      </c>
      <c r="H10" s="180">
        <f t="shared" si="1"/>
        <v>1109</v>
      </c>
      <c r="I10" s="180">
        <f t="shared" si="1"/>
        <v>0</v>
      </c>
      <c r="J10" s="180">
        <f t="shared" si="1"/>
        <v>0</v>
      </c>
      <c r="K10" s="130">
        <f>SUM(D10:J10)</f>
        <v>36383</v>
      </c>
    </row>
    <row r="11" spans="2:6" ht="15">
      <c r="B11" s="181"/>
      <c r="C11" s="182"/>
      <c r="F11" s="58"/>
    </row>
    <row r="12" spans="2:6" ht="15">
      <c r="B12" s="183" t="s">
        <v>164</v>
      </c>
      <c r="C12" s="182"/>
      <c r="F12" s="58" t="s">
        <v>1</v>
      </c>
    </row>
    <row r="13" spans="1:9" ht="51" customHeight="1" thickBot="1">
      <c r="A13" s="325" t="s">
        <v>173</v>
      </c>
      <c r="B13" s="325"/>
      <c r="C13" s="325"/>
      <c r="D13" s="325"/>
      <c r="E13" s="325"/>
      <c r="F13" s="325"/>
      <c r="G13" s="325"/>
      <c r="H13" s="325"/>
      <c r="I13" s="325"/>
    </row>
    <row r="14" spans="1:11" ht="96" customHeight="1" thickBot="1">
      <c r="A14" s="119" t="s">
        <v>40</v>
      </c>
      <c r="B14" s="120" t="s">
        <v>41</v>
      </c>
      <c r="C14" s="122" t="s">
        <v>152</v>
      </c>
      <c r="D14" s="123" t="s">
        <v>153</v>
      </c>
      <c r="E14" s="56" t="s">
        <v>205</v>
      </c>
      <c r="F14" s="122" t="s">
        <v>206</v>
      </c>
      <c r="G14" s="85" t="s">
        <v>155</v>
      </c>
      <c r="H14" s="57" t="s">
        <v>156</v>
      </c>
      <c r="I14" s="57" t="s">
        <v>160</v>
      </c>
      <c r="J14" s="86" t="s">
        <v>162</v>
      </c>
      <c r="K14" s="126" t="s">
        <v>163</v>
      </c>
    </row>
    <row r="15" spans="1:11" ht="15.75" thickBot="1">
      <c r="A15" s="303" t="s">
        <v>142</v>
      </c>
      <c r="B15" s="185" t="s">
        <v>143</v>
      </c>
      <c r="C15" s="186">
        <v>25</v>
      </c>
      <c r="D15" s="186">
        <v>2790</v>
      </c>
      <c r="E15" s="186"/>
      <c r="F15" s="186"/>
      <c r="G15" s="186"/>
      <c r="H15" s="186"/>
      <c r="I15" s="186"/>
      <c r="J15" s="186"/>
      <c r="K15" s="187">
        <f aca="true" t="shared" si="2" ref="K15:K24">SUM(D15:J15)</f>
        <v>2790</v>
      </c>
    </row>
    <row r="16" spans="1:11" ht="15.75" thickBot="1">
      <c r="A16" s="184" t="s">
        <v>66</v>
      </c>
      <c r="B16" s="185" t="s">
        <v>67</v>
      </c>
      <c r="C16" s="186"/>
      <c r="D16" s="186"/>
      <c r="E16" s="186"/>
      <c r="F16" s="186"/>
      <c r="G16" s="186"/>
      <c r="H16" s="186"/>
      <c r="I16" s="186"/>
      <c r="J16" s="186"/>
      <c r="K16" s="187">
        <f t="shared" si="2"/>
        <v>0</v>
      </c>
    </row>
    <row r="17" spans="1:11" ht="15.75" thickBot="1">
      <c r="A17" s="184" t="s">
        <v>74</v>
      </c>
      <c r="B17" s="206" t="s">
        <v>75</v>
      </c>
      <c r="C17" s="186"/>
      <c r="D17" s="186"/>
      <c r="E17" s="186"/>
      <c r="F17" s="186"/>
      <c r="G17" s="186"/>
      <c r="H17" s="186"/>
      <c r="I17" s="186"/>
      <c r="J17" s="186"/>
      <c r="K17" s="187">
        <f t="shared" si="2"/>
        <v>0</v>
      </c>
    </row>
    <row r="18" spans="1:11" ht="30" thickBot="1">
      <c r="A18" s="184" t="s">
        <v>82</v>
      </c>
      <c r="B18" s="206" t="s">
        <v>83</v>
      </c>
      <c r="C18" s="186">
        <v>204</v>
      </c>
      <c r="D18" s="186"/>
      <c r="E18" s="186">
        <v>2552</v>
      </c>
      <c r="F18" s="186"/>
      <c r="G18" s="186"/>
      <c r="H18" s="186"/>
      <c r="I18" s="186"/>
      <c r="J18" s="186"/>
      <c r="K18" s="187">
        <f t="shared" si="2"/>
        <v>2552</v>
      </c>
    </row>
    <row r="19" spans="1:11" ht="15.75" thickBot="1">
      <c r="A19" s="87" t="s">
        <v>144</v>
      </c>
      <c r="B19" s="88" t="s">
        <v>145</v>
      </c>
      <c r="C19" s="186">
        <v>10767</v>
      </c>
      <c r="D19" s="186">
        <v>3877</v>
      </c>
      <c r="E19" s="186"/>
      <c r="F19" s="186">
        <v>7554</v>
      </c>
      <c r="G19" s="186"/>
      <c r="H19" s="186"/>
      <c r="I19" s="186"/>
      <c r="J19" s="186"/>
      <c r="K19" s="187">
        <f t="shared" si="2"/>
        <v>11431</v>
      </c>
    </row>
    <row r="20" spans="1:11" ht="15.75" thickBot="1">
      <c r="A20" s="184" t="s">
        <v>146</v>
      </c>
      <c r="B20" s="206" t="s">
        <v>147</v>
      </c>
      <c r="C20" s="186">
        <v>12771</v>
      </c>
      <c r="D20" s="186">
        <v>13671</v>
      </c>
      <c r="E20" s="186"/>
      <c r="F20" s="186"/>
      <c r="G20" s="186">
        <v>2181</v>
      </c>
      <c r="H20" s="186"/>
      <c r="I20" s="186"/>
      <c r="J20" s="186"/>
      <c r="K20" s="187">
        <f t="shared" si="2"/>
        <v>15852</v>
      </c>
    </row>
    <row r="21" spans="1:11" ht="15.75" thickBot="1">
      <c r="A21" s="87" t="s">
        <v>148</v>
      </c>
      <c r="B21" s="88" t="s">
        <v>149</v>
      </c>
      <c r="C21" s="186">
        <v>3718</v>
      </c>
      <c r="D21" s="186">
        <v>2649</v>
      </c>
      <c r="E21" s="186"/>
      <c r="F21" s="186"/>
      <c r="G21" s="186"/>
      <c r="H21" s="186">
        <v>1109</v>
      </c>
      <c r="I21" s="186"/>
      <c r="J21" s="186"/>
      <c r="K21" s="187">
        <f t="shared" si="2"/>
        <v>3758</v>
      </c>
    </row>
    <row r="22" spans="1:11" ht="15.75" thickBot="1">
      <c r="A22" s="223"/>
      <c r="B22" s="224" t="s">
        <v>90</v>
      </c>
      <c r="C22" s="186">
        <f aca="true" t="shared" si="3" ref="C22:J22">SUM(C15:C21)</f>
        <v>27485</v>
      </c>
      <c r="D22" s="186">
        <f t="shared" si="3"/>
        <v>22987</v>
      </c>
      <c r="E22" s="186">
        <f t="shared" si="3"/>
        <v>2552</v>
      </c>
      <c r="F22" s="186">
        <f t="shared" si="3"/>
        <v>7554</v>
      </c>
      <c r="G22" s="186">
        <f t="shared" si="3"/>
        <v>2181</v>
      </c>
      <c r="H22" s="186">
        <f t="shared" si="3"/>
        <v>1109</v>
      </c>
      <c r="I22" s="186">
        <f t="shared" si="3"/>
        <v>0</v>
      </c>
      <c r="J22" s="186">
        <f t="shared" si="3"/>
        <v>0</v>
      </c>
      <c r="K22" s="187">
        <f t="shared" si="2"/>
        <v>36383</v>
      </c>
    </row>
    <row r="23" spans="1:11" ht="15">
      <c r="A23" s="112" t="s">
        <v>64</v>
      </c>
      <c r="B23" s="229" t="s">
        <v>93</v>
      </c>
      <c r="C23" s="230">
        <v>26683</v>
      </c>
      <c r="D23" s="182"/>
      <c r="K23" s="228">
        <f t="shared" si="2"/>
        <v>0</v>
      </c>
    </row>
    <row r="24" spans="2:11" ht="15">
      <c r="B24" s="304" t="s">
        <v>207</v>
      </c>
      <c r="C24" s="233">
        <f aca="true" t="shared" si="4" ref="C24:J24">C10-C23-C22</f>
        <v>0</v>
      </c>
      <c r="D24" s="233">
        <f t="shared" si="4"/>
        <v>0</v>
      </c>
      <c r="E24" s="233">
        <f t="shared" si="4"/>
        <v>0</v>
      </c>
      <c r="F24" s="233">
        <f t="shared" si="4"/>
        <v>0</v>
      </c>
      <c r="G24" s="233">
        <f t="shared" si="4"/>
        <v>0</v>
      </c>
      <c r="H24" s="233">
        <f t="shared" si="4"/>
        <v>0</v>
      </c>
      <c r="I24" s="233">
        <f t="shared" si="4"/>
        <v>0</v>
      </c>
      <c r="J24" s="233">
        <f t="shared" si="4"/>
        <v>0</v>
      </c>
      <c r="K24" s="228">
        <f t="shared" si="2"/>
        <v>0</v>
      </c>
    </row>
    <row r="25" spans="2:6" ht="15">
      <c r="B25" s="183" t="s">
        <v>164</v>
      </c>
      <c r="C25" s="182"/>
      <c r="F25" s="58" t="s">
        <v>1</v>
      </c>
    </row>
    <row r="26" spans="1:7" ht="42" customHeight="1" thickBot="1">
      <c r="A26" s="326" t="s">
        <v>174</v>
      </c>
      <c r="B26" s="326"/>
      <c r="C26" s="326"/>
      <c r="D26" s="326"/>
      <c r="E26" s="326"/>
      <c r="F26" s="326"/>
      <c r="G26" s="326"/>
    </row>
    <row r="27" spans="1:11" ht="90" customHeight="1" thickBot="1">
      <c r="A27" s="119" t="s">
        <v>40</v>
      </c>
      <c r="B27" s="120" t="s">
        <v>41</v>
      </c>
      <c r="C27" s="122" t="s">
        <v>152</v>
      </c>
      <c r="D27" s="123" t="s">
        <v>153</v>
      </c>
      <c r="E27" s="56" t="s">
        <v>205</v>
      </c>
      <c r="F27" s="122" t="s">
        <v>206</v>
      </c>
      <c r="G27" s="85" t="s">
        <v>155</v>
      </c>
      <c r="H27" s="57" t="s">
        <v>156</v>
      </c>
      <c r="I27" s="57" t="s">
        <v>160</v>
      </c>
      <c r="J27" s="86" t="s">
        <v>162</v>
      </c>
      <c r="K27" s="126" t="s">
        <v>163</v>
      </c>
    </row>
    <row r="28" spans="1:11" ht="15">
      <c r="A28" s="235">
        <v>1100</v>
      </c>
      <c r="B28" s="236" t="s">
        <v>96</v>
      </c>
      <c r="C28" s="237"/>
      <c r="D28" s="305"/>
      <c r="E28" s="305"/>
      <c r="F28" s="305"/>
      <c r="G28" s="305"/>
      <c r="H28" s="305"/>
      <c r="I28" s="305"/>
      <c r="J28" s="306"/>
      <c r="K28" s="307">
        <f>SUM(D28:J28)</f>
        <v>0</v>
      </c>
    </row>
    <row r="29" spans="1:11" ht="58.5" thickBot="1">
      <c r="A29" s="241">
        <v>1200</v>
      </c>
      <c r="B29" s="242" t="s">
        <v>97</v>
      </c>
      <c r="C29" s="243"/>
      <c r="D29" s="166"/>
      <c r="E29" s="166"/>
      <c r="F29" s="166"/>
      <c r="G29" s="166"/>
      <c r="H29" s="166"/>
      <c r="I29" s="166"/>
      <c r="J29" s="167"/>
      <c r="K29" s="308">
        <f>SUM(D29:J29)</f>
        <v>0</v>
      </c>
    </row>
    <row r="30" spans="1:11" ht="15.75" thickBot="1">
      <c r="A30" s="247">
        <v>2000</v>
      </c>
      <c r="B30" s="248" t="s">
        <v>98</v>
      </c>
      <c r="C30" s="309">
        <f aca="true" t="shared" si="5" ref="C30:J30">C31+C32+C33+C34+C35</f>
        <v>19172</v>
      </c>
      <c r="D30" s="309">
        <f t="shared" si="5"/>
        <v>14548</v>
      </c>
      <c r="E30" s="309">
        <f t="shared" si="5"/>
        <v>2552</v>
      </c>
      <c r="F30" s="309">
        <f t="shared" si="5"/>
        <v>7554</v>
      </c>
      <c r="G30" s="309">
        <f t="shared" si="5"/>
        <v>2181</v>
      </c>
      <c r="H30" s="309">
        <f t="shared" si="5"/>
        <v>848</v>
      </c>
      <c r="I30" s="309">
        <f t="shared" si="5"/>
        <v>0</v>
      </c>
      <c r="J30" s="310">
        <f t="shared" si="5"/>
        <v>0</v>
      </c>
      <c r="K30" s="311">
        <f>SUM(K32:K35)</f>
        <v>27683</v>
      </c>
    </row>
    <row r="31" spans="1:11" ht="29.25">
      <c r="A31" s="312">
        <v>2100</v>
      </c>
      <c r="B31" s="263" t="s">
        <v>208</v>
      </c>
      <c r="C31" s="313">
        <v>800</v>
      </c>
      <c r="D31" s="313"/>
      <c r="E31" s="313"/>
      <c r="F31" s="313"/>
      <c r="G31" s="313"/>
      <c r="H31" s="313"/>
      <c r="I31" s="313"/>
      <c r="J31" s="314"/>
      <c r="K31" s="315"/>
    </row>
    <row r="32" spans="1:11" ht="15">
      <c r="A32" s="316">
        <v>2200</v>
      </c>
      <c r="B32" s="258" t="s">
        <v>99</v>
      </c>
      <c r="C32" s="259">
        <v>11626</v>
      </c>
      <c r="D32" s="149">
        <v>6548</v>
      </c>
      <c r="E32" s="259">
        <v>20</v>
      </c>
      <c r="F32" s="259">
        <v>1550</v>
      </c>
      <c r="G32" s="259">
        <v>1091</v>
      </c>
      <c r="H32" s="259">
        <v>848</v>
      </c>
      <c r="I32" s="259"/>
      <c r="J32" s="317"/>
      <c r="K32" s="318">
        <f aca="true" t="shared" si="6" ref="K32:K40">SUM(D32:J32)</f>
        <v>10057</v>
      </c>
    </row>
    <row r="33" spans="1:11" ht="43.5">
      <c r="A33" s="257">
        <v>2300</v>
      </c>
      <c r="B33" s="258" t="s">
        <v>100</v>
      </c>
      <c r="C33" s="259">
        <v>6746</v>
      </c>
      <c r="D33" s="149">
        <v>8000</v>
      </c>
      <c r="E33" s="149">
        <v>2532</v>
      </c>
      <c r="F33" s="149">
        <v>6004</v>
      </c>
      <c r="G33" s="149">
        <v>1090</v>
      </c>
      <c r="H33" s="149"/>
      <c r="I33" s="149"/>
      <c r="J33" s="148"/>
      <c r="K33" s="318">
        <f t="shared" si="6"/>
        <v>17626</v>
      </c>
    </row>
    <row r="34" spans="1:11" ht="15">
      <c r="A34" s="257">
        <v>2400</v>
      </c>
      <c r="B34" s="258" t="s">
        <v>101</v>
      </c>
      <c r="C34" s="259"/>
      <c r="D34" s="149"/>
      <c r="E34" s="149"/>
      <c r="F34" s="149"/>
      <c r="G34" s="149"/>
      <c r="H34" s="149"/>
      <c r="I34" s="149"/>
      <c r="J34" s="148"/>
      <c r="K34" s="319">
        <f t="shared" si="6"/>
        <v>0</v>
      </c>
    </row>
    <row r="35" spans="1:11" ht="15">
      <c r="A35" s="257">
        <v>2500</v>
      </c>
      <c r="B35" s="258" t="s">
        <v>102</v>
      </c>
      <c r="C35" s="259"/>
      <c r="D35" s="149"/>
      <c r="E35" s="149"/>
      <c r="F35" s="149"/>
      <c r="G35" s="149"/>
      <c r="H35" s="149"/>
      <c r="I35" s="149"/>
      <c r="J35" s="148"/>
      <c r="K35" s="319">
        <f t="shared" si="6"/>
        <v>0</v>
      </c>
    </row>
    <row r="36" spans="1:11" ht="43.5">
      <c r="A36" s="257">
        <v>3200</v>
      </c>
      <c r="B36" s="258" t="s">
        <v>103</v>
      </c>
      <c r="C36" s="259">
        <v>2000</v>
      </c>
      <c r="D36" s="149"/>
      <c r="E36" s="149"/>
      <c r="F36" s="149"/>
      <c r="G36" s="149"/>
      <c r="H36" s="149"/>
      <c r="I36" s="149"/>
      <c r="J36" s="148"/>
      <c r="K36" s="319">
        <f t="shared" si="6"/>
        <v>0</v>
      </c>
    </row>
    <row r="37" spans="1:11" ht="15">
      <c r="A37" s="257">
        <v>5200</v>
      </c>
      <c r="B37" s="258" t="s">
        <v>105</v>
      </c>
      <c r="C37" s="259">
        <v>3499</v>
      </c>
      <c r="D37" s="149">
        <v>3000</v>
      </c>
      <c r="E37" s="149"/>
      <c r="F37" s="149"/>
      <c r="G37" s="149"/>
      <c r="H37" s="149"/>
      <c r="I37" s="149"/>
      <c r="J37" s="148"/>
      <c r="K37" s="319">
        <f t="shared" si="6"/>
        <v>3000</v>
      </c>
    </row>
    <row r="38" spans="1:11" ht="15">
      <c r="A38" s="257">
        <v>6200</v>
      </c>
      <c r="B38" s="258" t="s">
        <v>150</v>
      </c>
      <c r="C38" s="259">
        <v>2814</v>
      </c>
      <c r="D38" s="149">
        <v>1288</v>
      </c>
      <c r="E38" s="149"/>
      <c r="F38" s="149"/>
      <c r="G38" s="149"/>
      <c r="H38" s="149">
        <v>261</v>
      </c>
      <c r="I38" s="149"/>
      <c r="J38" s="148"/>
      <c r="K38" s="319">
        <f t="shared" si="6"/>
        <v>1549</v>
      </c>
    </row>
    <row r="39" spans="1:11" ht="29.25">
      <c r="A39" s="320">
        <v>6400</v>
      </c>
      <c r="B39" s="150" t="s">
        <v>209</v>
      </c>
      <c r="C39" s="259"/>
      <c r="D39" s="149">
        <v>1361</v>
      </c>
      <c r="E39" s="149"/>
      <c r="F39" s="149"/>
      <c r="G39" s="149"/>
      <c r="H39" s="149"/>
      <c r="I39" s="149"/>
      <c r="J39" s="148"/>
      <c r="K39" s="319">
        <f t="shared" si="6"/>
        <v>1361</v>
      </c>
    </row>
    <row r="40" spans="1:11" ht="30" thickBot="1">
      <c r="A40" s="321">
        <v>7200</v>
      </c>
      <c r="B40" s="322" t="s">
        <v>210</v>
      </c>
      <c r="C40" s="264"/>
      <c r="D40" s="313">
        <v>2790</v>
      </c>
      <c r="E40" s="313"/>
      <c r="F40" s="313"/>
      <c r="G40" s="313"/>
      <c r="H40" s="313"/>
      <c r="I40" s="313"/>
      <c r="J40" s="314"/>
      <c r="K40" s="323">
        <f t="shared" si="6"/>
        <v>2790</v>
      </c>
    </row>
    <row r="41" spans="1:11" ht="15.75" thickBot="1">
      <c r="A41" s="269"/>
      <c r="B41" s="270" t="s">
        <v>107</v>
      </c>
      <c r="C41" s="309">
        <f aca="true" t="shared" si="7" ref="C41:K41">SUM(C28:C30,C36:C40)</f>
        <v>27485</v>
      </c>
      <c r="D41" s="309">
        <f t="shared" si="7"/>
        <v>22987</v>
      </c>
      <c r="E41" s="309">
        <f t="shared" si="7"/>
        <v>2552</v>
      </c>
      <c r="F41" s="309">
        <f t="shared" si="7"/>
        <v>7554</v>
      </c>
      <c r="G41" s="309">
        <f t="shared" si="7"/>
        <v>2181</v>
      </c>
      <c r="H41" s="309">
        <f t="shared" si="7"/>
        <v>1109</v>
      </c>
      <c r="I41" s="309">
        <f t="shared" si="7"/>
        <v>0</v>
      </c>
      <c r="J41" s="310">
        <f t="shared" si="7"/>
        <v>0</v>
      </c>
      <c r="K41" s="311">
        <f t="shared" si="7"/>
        <v>36383</v>
      </c>
    </row>
    <row r="42" ht="15">
      <c r="B42" s="112"/>
    </row>
    <row r="43" spans="1:5" ht="15">
      <c r="A43" s="227"/>
      <c r="B43" s="271"/>
      <c r="C43" s="225"/>
      <c r="D43" s="226"/>
      <c r="E43" s="227"/>
    </row>
    <row r="44" spans="1:6" ht="15">
      <c r="A44" s="227"/>
      <c r="B44" s="183" t="s">
        <v>164</v>
      </c>
      <c r="C44" s="225"/>
      <c r="D44" s="226"/>
      <c r="E44" s="227"/>
      <c r="F44" s="58" t="s">
        <v>1</v>
      </c>
    </row>
    <row r="45" ht="15">
      <c r="C45" s="272"/>
    </row>
    <row r="46" ht="15">
      <c r="C46" s="272"/>
    </row>
    <row r="47" ht="15">
      <c r="C47" s="272"/>
    </row>
    <row r="48" ht="15">
      <c r="C48" s="272"/>
    </row>
    <row r="49" ht="15">
      <c r="C49" s="272"/>
    </row>
    <row r="50" ht="15">
      <c r="C50" s="272"/>
    </row>
    <row r="51" spans="1:4" ht="20.25">
      <c r="A51" s="324"/>
      <c r="B51" s="324"/>
      <c r="C51" s="324"/>
      <c r="D51" s="324"/>
    </row>
    <row r="52" spans="1:4" ht="15">
      <c r="A52" s="115"/>
      <c r="B52" s="118"/>
      <c r="C52" s="115"/>
      <c r="D52" s="115"/>
    </row>
    <row r="53" spans="1:5" ht="15">
      <c r="A53" s="274"/>
      <c r="B53" s="275"/>
      <c r="C53" s="276"/>
      <c r="D53" s="277"/>
      <c r="E53" s="131"/>
    </row>
    <row r="54" spans="1:4" ht="15">
      <c r="A54" s="274"/>
      <c r="B54" s="275"/>
      <c r="C54" s="278"/>
      <c r="D54" s="278"/>
    </row>
    <row r="55" spans="2:3" ht="15">
      <c r="B55" s="181"/>
      <c r="C55" s="182"/>
    </row>
    <row r="56" spans="2:3" ht="15">
      <c r="B56" s="181"/>
      <c r="C56" s="182"/>
    </row>
    <row r="57" spans="2:3" ht="15">
      <c r="B57" s="181"/>
      <c r="C57" s="182"/>
    </row>
    <row r="58" spans="1:3" ht="15">
      <c r="A58" s="274"/>
      <c r="B58" s="275"/>
      <c r="C58" s="278"/>
    </row>
    <row r="59" ht="15">
      <c r="C59" s="272"/>
    </row>
    <row r="60" ht="15">
      <c r="C60" s="272"/>
    </row>
    <row r="61" ht="15">
      <c r="C61" s="272"/>
    </row>
    <row r="62" ht="15">
      <c r="C62" s="272"/>
    </row>
    <row r="63" ht="15">
      <c r="C63" s="272"/>
    </row>
    <row r="64" ht="15">
      <c r="C64" s="272"/>
    </row>
    <row r="65" ht="15">
      <c r="C65" s="272"/>
    </row>
    <row r="66" ht="15">
      <c r="C66" s="272"/>
    </row>
    <row r="67" ht="15">
      <c r="C67" s="272"/>
    </row>
    <row r="68" ht="15">
      <c r="C68" s="272"/>
    </row>
    <row r="69" ht="15">
      <c r="C69" s="272"/>
    </row>
    <row r="70" ht="15">
      <c r="C70" s="272"/>
    </row>
    <row r="71" ht="15">
      <c r="C71" s="272"/>
    </row>
    <row r="72" ht="15">
      <c r="C72" s="272"/>
    </row>
    <row r="73" ht="15">
      <c r="C73" s="272"/>
    </row>
  </sheetData>
  <sheetProtection/>
  <mergeCells count="3">
    <mergeCell ref="A51:D51"/>
    <mergeCell ref="A26:G26"/>
    <mergeCell ref="A13:I13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22" activeCellId="3" sqref="C8 C11:C12 C15:C20 C22:C23"/>
    </sheetView>
  </sheetViews>
  <sheetFormatPr defaultColWidth="9.00390625" defaultRowHeight="12.75"/>
  <cols>
    <col min="1" max="1" width="34.125" style="6" customWidth="1"/>
    <col min="2" max="2" width="9.125" style="7" customWidth="1"/>
    <col min="3" max="3" width="9.625" style="7" customWidth="1"/>
    <col min="4" max="4" width="10.25390625" style="7" customWidth="1"/>
    <col min="5" max="5" width="9.75390625" style="7" customWidth="1"/>
    <col min="6" max="6" width="9.625" style="7" customWidth="1"/>
    <col min="7" max="7" width="8.25390625" style="4" customWidth="1"/>
    <col min="8" max="16384" width="9.125" style="4" customWidth="1"/>
  </cols>
  <sheetData>
    <row r="1" spans="1:6" ht="20.25">
      <c r="A1" s="338" t="s">
        <v>181</v>
      </c>
      <c r="B1" s="338"/>
      <c r="C1" s="338"/>
      <c r="D1" s="338"/>
      <c r="E1" s="338"/>
      <c r="F1" s="338"/>
    </row>
    <row r="2" spans="1:8" ht="60">
      <c r="A2" s="10"/>
      <c r="B2" s="13" t="s">
        <v>177</v>
      </c>
      <c r="C2" s="13" t="s">
        <v>178</v>
      </c>
      <c r="D2" s="13" t="s">
        <v>8</v>
      </c>
      <c r="E2" s="13" t="s">
        <v>7</v>
      </c>
      <c r="F2" s="91" t="s">
        <v>192</v>
      </c>
      <c r="G2" s="23" t="s">
        <v>193</v>
      </c>
      <c r="H2" s="44"/>
    </row>
    <row r="3" spans="1:6" ht="15.75">
      <c r="A3" s="89" t="s">
        <v>179</v>
      </c>
      <c r="B3" s="92">
        <v>29588</v>
      </c>
      <c r="C3" s="93">
        <f>F3+G3-C26</f>
        <v>63864</v>
      </c>
      <c r="D3" s="4"/>
      <c r="E3" s="4"/>
      <c r="F3" s="102">
        <v>90000</v>
      </c>
    </row>
    <row r="4" spans="1:6" ht="15">
      <c r="A4" s="2" t="s">
        <v>180</v>
      </c>
      <c r="B4" s="94">
        <v>55794</v>
      </c>
      <c r="C4" s="94">
        <v>66828</v>
      </c>
      <c r="D4" s="4"/>
      <c r="E4" s="4"/>
      <c r="F4" s="4"/>
    </row>
    <row r="5" spans="1:6" ht="15.75">
      <c r="A5" s="89" t="s">
        <v>0</v>
      </c>
      <c r="B5" s="95">
        <f>SUM(B3:B4)</f>
        <v>85382</v>
      </c>
      <c r="C5" s="95">
        <f>SUM(C3:C4)</f>
        <v>130692</v>
      </c>
      <c r="D5" s="4"/>
      <c r="E5" s="4"/>
      <c r="F5" s="4"/>
    </row>
    <row r="6" spans="1:6" ht="15.75">
      <c r="A6" s="89" t="s">
        <v>170</v>
      </c>
      <c r="B6" s="96">
        <f>SUM(B8:B23)</f>
        <v>18554</v>
      </c>
      <c r="C6" s="96">
        <f>SUM(C8:C23)</f>
        <v>75040</v>
      </c>
      <c r="D6" s="4"/>
      <c r="E6" s="4" t="s">
        <v>15</v>
      </c>
      <c r="F6" s="4"/>
    </row>
    <row r="7" spans="1:6" ht="15.75">
      <c r="A7" s="6" t="s">
        <v>2</v>
      </c>
      <c r="B7" s="97"/>
      <c r="C7" s="97"/>
      <c r="D7" s="4"/>
      <c r="E7" s="4"/>
      <c r="F7" s="4"/>
    </row>
    <row r="8" spans="1:6" ht="12.75">
      <c r="A8" s="6" t="s">
        <v>9</v>
      </c>
      <c r="B8" s="98">
        <v>462</v>
      </c>
      <c r="C8" s="98">
        <v>712</v>
      </c>
      <c r="D8" s="4">
        <v>2249</v>
      </c>
      <c r="E8" s="22" t="s">
        <v>26</v>
      </c>
      <c r="F8" s="4"/>
    </row>
    <row r="9" spans="1:6" ht="38.25">
      <c r="A9" s="6" t="s">
        <v>190</v>
      </c>
      <c r="B9" s="98"/>
      <c r="C9" s="98">
        <v>12000</v>
      </c>
      <c r="D9" s="4">
        <v>5239</v>
      </c>
      <c r="E9" s="22" t="s">
        <v>26</v>
      </c>
      <c r="F9" s="4"/>
    </row>
    <row r="10" spans="1:6" ht="25.5" customHeight="1">
      <c r="A10" s="6" t="s">
        <v>31</v>
      </c>
      <c r="B10" s="98">
        <v>2771</v>
      </c>
      <c r="C10" s="98"/>
      <c r="D10" s="4">
        <v>2249</v>
      </c>
      <c r="E10" s="22" t="s">
        <v>26</v>
      </c>
      <c r="F10" s="4"/>
    </row>
    <row r="11" spans="1:7" ht="27" customHeight="1">
      <c r="A11" s="6" t="s">
        <v>183</v>
      </c>
      <c r="B11" s="98"/>
      <c r="C11" s="98">
        <v>3025</v>
      </c>
      <c r="D11" s="4">
        <v>2249</v>
      </c>
      <c r="E11" s="22" t="s">
        <v>20</v>
      </c>
      <c r="F11" s="4"/>
      <c r="G11" s="22"/>
    </row>
    <row r="12" spans="1:7" ht="25.5">
      <c r="A12" s="6" t="s">
        <v>184</v>
      </c>
      <c r="B12" s="98"/>
      <c r="C12" s="98">
        <v>2120</v>
      </c>
      <c r="D12" s="4">
        <v>2249</v>
      </c>
      <c r="E12" s="22" t="s">
        <v>20</v>
      </c>
      <c r="F12" s="4"/>
      <c r="G12" s="22"/>
    </row>
    <row r="13" spans="1:7" ht="25.5">
      <c r="A13" s="6" t="s">
        <v>17</v>
      </c>
      <c r="B13" s="98">
        <v>2000</v>
      </c>
      <c r="C13" s="99">
        <v>2000</v>
      </c>
      <c r="D13" s="4">
        <v>3263</v>
      </c>
      <c r="E13" s="22" t="s">
        <v>20</v>
      </c>
      <c r="F13" s="4"/>
      <c r="G13" s="6" t="s">
        <v>36</v>
      </c>
    </row>
    <row r="14" spans="1:7" ht="25.5">
      <c r="A14" s="6" t="s">
        <v>200</v>
      </c>
      <c r="B14" s="98"/>
      <c r="C14" s="99">
        <v>703</v>
      </c>
      <c r="D14" s="4">
        <v>2390</v>
      </c>
      <c r="E14" s="22" t="s">
        <v>20</v>
      </c>
      <c r="F14" s="4"/>
      <c r="G14" s="6"/>
    </row>
    <row r="15" spans="1:7" ht="25.5">
      <c r="A15" s="17" t="s">
        <v>196</v>
      </c>
      <c r="B15" s="100">
        <v>13310</v>
      </c>
      <c r="C15" s="100">
        <v>40295</v>
      </c>
      <c r="D15" s="4">
        <v>2249</v>
      </c>
      <c r="E15" s="22" t="s">
        <v>26</v>
      </c>
      <c r="F15" s="4"/>
      <c r="G15" s="105"/>
    </row>
    <row r="16" spans="1:7" ht="25.5">
      <c r="A16" s="17" t="s">
        <v>195</v>
      </c>
      <c r="B16" s="100"/>
      <c r="C16" s="100">
        <v>1500</v>
      </c>
      <c r="D16" s="4">
        <v>2249</v>
      </c>
      <c r="E16" s="22" t="s">
        <v>26</v>
      </c>
      <c r="F16" s="4"/>
      <c r="G16" s="105"/>
    </row>
    <row r="17" spans="1:7" ht="28.5" customHeight="1">
      <c r="A17" s="18" t="s">
        <v>30</v>
      </c>
      <c r="B17" s="101"/>
      <c r="C17" s="101">
        <v>666</v>
      </c>
      <c r="D17" s="4">
        <v>2249</v>
      </c>
      <c r="E17" s="22" t="s">
        <v>20</v>
      </c>
      <c r="F17" s="4"/>
      <c r="G17" s="22"/>
    </row>
    <row r="18" spans="1:7" ht="12.75">
      <c r="A18" s="18" t="s">
        <v>182</v>
      </c>
      <c r="B18" s="101"/>
      <c r="C18" s="101">
        <v>2040</v>
      </c>
      <c r="D18" s="4">
        <v>2249</v>
      </c>
      <c r="E18" s="22" t="s">
        <v>20</v>
      </c>
      <c r="F18" s="4"/>
      <c r="G18" s="22"/>
    </row>
    <row r="19" spans="1:7" ht="12.75">
      <c r="A19" s="18" t="s">
        <v>189</v>
      </c>
      <c r="B19" s="101"/>
      <c r="C19" s="101">
        <v>4574</v>
      </c>
      <c r="D19" s="4">
        <v>2232</v>
      </c>
      <c r="E19" s="22" t="s">
        <v>26</v>
      </c>
      <c r="F19" s="4"/>
      <c r="G19" s="22"/>
    </row>
    <row r="20" spans="1:7" ht="41.25" customHeight="1">
      <c r="A20" s="17" t="s">
        <v>197</v>
      </c>
      <c r="B20" s="106"/>
      <c r="C20" s="111">
        <v>3500</v>
      </c>
      <c r="D20" s="107">
        <v>2249</v>
      </c>
      <c r="E20" s="108" t="s">
        <v>20</v>
      </c>
      <c r="F20" s="4"/>
      <c r="G20" s="22"/>
    </row>
    <row r="21" spans="1:7" ht="39">
      <c r="A21" s="17" t="s">
        <v>198</v>
      </c>
      <c r="B21" s="106"/>
      <c r="C21" s="111">
        <v>1050</v>
      </c>
      <c r="D21" s="109">
        <v>2519</v>
      </c>
      <c r="E21" s="108" t="s">
        <v>20</v>
      </c>
      <c r="F21" s="4"/>
      <c r="G21" s="22"/>
    </row>
    <row r="22" spans="1:7" ht="26.25">
      <c r="A22" s="17" t="s">
        <v>199</v>
      </c>
      <c r="B22" s="106"/>
      <c r="C22" s="111">
        <v>840</v>
      </c>
      <c r="D22" s="109">
        <v>2249</v>
      </c>
      <c r="E22" s="108" t="s">
        <v>20</v>
      </c>
      <c r="F22" s="4"/>
      <c r="G22" s="22"/>
    </row>
    <row r="23" spans="1:6" ht="12.75">
      <c r="A23" s="18" t="s">
        <v>11</v>
      </c>
      <c r="B23" s="110">
        <v>11</v>
      </c>
      <c r="C23" s="110">
        <v>15</v>
      </c>
      <c r="D23" s="24">
        <v>2236</v>
      </c>
      <c r="E23" s="108" t="s">
        <v>26</v>
      </c>
      <c r="F23" s="4"/>
    </row>
    <row r="24" spans="1:3" ht="12.75">
      <c r="A24" s="12"/>
      <c r="B24" s="102"/>
      <c r="C24" s="102"/>
    </row>
    <row r="25" spans="1:3" ht="12.75">
      <c r="A25" s="6" t="s">
        <v>6</v>
      </c>
      <c r="B25" s="102">
        <f>B5-B6</f>
        <v>66828</v>
      </c>
      <c r="C25" s="102">
        <f>C5-C6</f>
        <v>55652</v>
      </c>
    </row>
    <row r="26" spans="1:3" ht="31.5">
      <c r="A26" s="54" t="s">
        <v>35</v>
      </c>
      <c r="B26" s="103">
        <v>63384</v>
      </c>
      <c r="C26" s="104">
        <v>26136</v>
      </c>
    </row>
    <row r="27" ht="15.75">
      <c r="A27" s="54"/>
    </row>
    <row r="28" spans="1:4" ht="15">
      <c r="A28" s="61" t="s">
        <v>164</v>
      </c>
      <c r="D28" s="4" t="s">
        <v>1</v>
      </c>
    </row>
    <row r="30" spans="1:7" ht="15.75">
      <c r="A30" s="27" t="s">
        <v>19</v>
      </c>
      <c r="B30" s="27"/>
      <c r="C30" s="28">
        <f>SUM(C31:C35)</f>
        <v>40295</v>
      </c>
      <c r="D30" s="28"/>
      <c r="E30" s="43"/>
      <c r="F30" s="32"/>
      <c r="G30" s="32"/>
    </row>
    <row r="31" spans="1:7" ht="29.25">
      <c r="A31" s="47" t="s">
        <v>187</v>
      </c>
      <c r="B31" s="50"/>
      <c r="C31" s="48">
        <v>18630</v>
      </c>
      <c r="D31" s="32"/>
      <c r="E31" s="43"/>
      <c r="F31" s="32"/>
      <c r="G31" s="32"/>
    </row>
    <row r="32" spans="1:7" ht="57.75">
      <c r="A32" s="47" t="s">
        <v>188</v>
      </c>
      <c r="B32" s="50"/>
      <c r="C32" s="49">
        <v>8665</v>
      </c>
      <c r="D32" s="32"/>
      <c r="E32" s="43"/>
      <c r="F32" s="32"/>
      <c r="G32" s="32"/>
    </row>
    <row r="33" spans="1:7" ht="29.25">
      <c r="A33" s="47" t="s">
        <v>191</v>
      </c>
      <c r="B33" s="90">
        <v>13310</v>
      </c>
      <c r="C33" s="49"/>
      <c r="D33" s="32"/>
      <c r="E33" s="40"/>
      <c r="F33" s="40"/>
      <c r="G33" s="40"/>
    </row>
    <row r="34" spans="1:7" ht="29.25">
      <c r="A34" s="47" t="s">
        <v>194</v>
      </c>
      <c r="B34" s="50"/>
      <c r="C34" s="49">
        <v>13000</v>
      </c>
      <c r="D34" s="44"/>
      <c r="G34" s="7"/>
    </row>
    <row r="35" spans="1:6" ht="19.5" customHeight="1">
      <c r="A35" s="29"/>
      <c r="C35" s="30"/>
      <c r="D35" s="32"/>
      <c r="E35" s="40"/>
      <c r="F35" s="40"/>
    </row>
    <row r="36" spans="4:6" ht="12.75">
      <c r="D36" s="32"/>
      <c r="E36" s="40"/>
      <c r="F36" s="40"/>
    </row>
  </sheetData>
  <sheetProtection/>
  <mergeCells count="1">
    <mergeCell ref="A1:F1"/>
  </mergeCells>
  <printOptions gridLines="1"/>
  <pageMargins left="0.6692913385826772" right="0.2755905511811024" top="0.39" bottom="0.26" header="0.22" footer="0.16"/>
  <pageSetup horizontalDpi="300" verticalDpi="300" orientation="portrait" paperSize="9" r:id="rId1"/>
  <headerFooter alignWithMargins="0">
    <oddHeader>&amp;C&amp;"Dutch TL,Roman"&amp;11Dabas resursi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8.25390625" style="4" customWidth="1"/>
    <col min="2" max="2" width="9.375" style="4" customWidth="1"/>
    <col min="3" max="3" width="10.00390625" style="4" customWidth="1"/>
    <col min="4" max="4" width="12.125" style="4" customWidth="1"/>
    <col min="5" max="6" width="10.875" style="4" customWidth="1"/>
    <col min="7" max="7" width="10.125" style="4" customWidth="1"/>
    <col min="8" max="8" width="10.00390625" style="4" customWidth="1"/>
    <col min="9" max="16384" width="9.125" style="4" customWidth="1"/>
  </cols>
  <sheetData>
    <row r="1" ht="20.25">
      <c r="A1" s="1" t="s">
        <v>185</v>
      </c>
    </row>
    <row r="2" spans="1:8" ht="76.5" customHeight="1">
      <c r="A2" s="10"/>
      <c r="B2" s="13" t="s">
        <v>177</v>
      </c>
      <c r="C2" s="13" t="s">
        <v>178</v>
      </c>
      <c r="D2" s="13" t="s">
        <v>8</v>
      </c>
      <c r="E2" s="13" t="s">
        <v>7</v>
      </c>
      <c r="F2" s="13" t="s">
        <v>28</v>
      </c>
      <c r="G2" s="23" t="s">
        <v>29</v>
      </c>
      <c r="H2" s="37" t="s">
        <v>27</v>
      </c>
    </row>
    <row r="3" spans="1:8" ht="15.75">
      <c r="A3" s="3" t="s">
        <v>179</v>
      </c>
      <c r="B3" s="9">
        <v>200844</v>
      </c>
      <c r="C3" s="38">
        <v>5000</v>
      </c>
      <c r="D3" s="39"/>
      <c r="E3" s="34"/>
      <c r="F3" s="41"/>
      <c r="G3" s="24">
        <v>0</v>
      </c>
      <c r="H3" s="19"/>
    </row>
    <row r="4" spans="1:4" ht="15">
      <c r="A4" s="5" t="s">
        <v>180</v>
      </c>
      <c r="B4" s="25"/>
      <c r="C4" s="25">
        <v>0</v>
      </c>
      <c r="D4" s="8"/>
    </row>
    <row r="5" spans="1:7" ht="15.75">
      <c r="A5" s="3" t="s">
        <v>0</v>
      </c>
      <c r="B5" s="9">
        <f>B3+B4</f>
        <v>200844</v>
      </c>
      <c r="C5" s="9">
        <f>C3+C4</f>
        <v>5000</v>
      </c>
      <c r="F5" s="3"/>
      <c r="G5" s="3"/>
    </row>
    <row r="6" spans="1:7" ht="15.75">
      <c r="A6" s="3" t="s">
        <v>170</v>
      </c>
      <c r="B6" s="9">
        <f>B7+B12+B14</f>
        <v>200822</v>
      </c>
      <c r="C6" s="9">
        <f>C7+C12+C14</f>
        <v>5000</v>
      </c>
      <c r="D6" s="26" t="s">
        <v>18</v>
      </c>
      <c r="E6" s="4" t="s">
        <v>12</v>
      </c>
      <c r="F6" s="9"/>
      <c r="G6" s="9"/>
    </row>
    <row r="7" spans="1:3" ht="25.5">
      <c r="A7" s="6" t="s">
        <v>4</v>
      </c>
      <c r="B7" s="8">
        <f>B9+B10+B11</f>
        <v>200803</v>
      </c>
      <c r="C7" s="8">
        <f>C9+C10+C11</f>
        <v>4980</v>
      </c>
    </row>
    <row r="8" spans="1:3" ht="12.75">
      <c r="A8" s="6" t="s">
        <v>5</v>
      </c>
      <c r="B8" s="8"/>
      <c r="C8" s="8"/>
    </row>
    <row r="9" spans="1:6" ht="12.75">
      <c r="A9" s="21" t="s">
        <v>13</v>
      </c>
      <c r="B9" s="25">
        <v>3000</v>
      </c>
      <c r="C9" s="25">
        <v>3600</v>
      </c>
      <c r="D9" s="4">
        <v>1100</v>
      </c>
      <c r="F9" s="4" t="s">
        <v>36</v>
      </c>
    </row>
    <row r="10" spans="1:4" ht="12.75">
      <c r="A10" s="21" t="s">
        <v>14</v>
      </c>
      <c r="B10" s="25">
        <v>708</v>
      </c>
      <c r="C10" s="25">
        <v>849</v>
      </c>
      <c r="D10" s="4">
        <v>1200</v>
      </c>
    </row>
    <row r="11" spans="1:6" ht="25.5">
      <c r="A11" s="6" t="s">
        <v>16</v>
      </c>
      <c r="B11" s="51">
        <v>197095</v>
      </c>
      <c r="C11" s="51">
        <v>531</v>
      </c>
      <c r="D11" s="4">
        <v>2246</v>
      </c>
      <c r="F11" s="19">
        <v>399018</v>
      </c>
    </row>
    <row r="12" spans="1:3" ht="25.5">
      <c r="A12" s="6" t="s">
        <v>10</v>
      </c>
      <c r="B12" s="31"/>
      <c r="C12" s="31"/>
    </row>
    <row r="13" spans="1:4" ht="25.5">
      <c r="A13" s="6" t="s">
        <v>10</v>
      </c>
      <c r="B13" s="20"/>
      <c r="C13" s="20"/>
      <c r="D13" s="4">
        <v>5250</v>
      </c>
    </row>
    <row r="14" spans="1:4" ht="12.75">
      <c r="A14" s="12" t="s">
        <v>11</v>
      </c>
      <c r="B14" s="4">
        <v>19</v>
      </c>
      <c r="C14" s="4">
        <v>20</v>
      </c>
      <c r="D14" s="4">
        <v>2236</v>
      </c>
    </row>
    <row r="15" ht="12.75">
      <c r="A15" s="6"/>
    </row>
    <row r="16" spans="1:3" ht="12.75">
      <c r="A16" s="4" t="s">
        <v>3</v>
      </c>
      <c r="B16" s="8">
        <v>0</v>
      </c>
      <c r="C16" s="8">
        <f>C5-C6</f>
        <v>0</v>
      </c>
    </row>
    <row r="17" spans="2:3" ht="12.75">
      <c r="B17" s="8"/>
      <c r="C17" s="8"/>
    </row>
    <row r="18" ht="15.75">
      <c r="A18" s="11"/>
    </row>
    <row r="19" spans="1:3" ht="47.25">
      <c r="A19" s="54" t="s">
        <v>35</v>
      </c>
      <c r="B19" s="42">
        <v>618418</v>
      </c>
      <c r="C19" s="42">
        <v>745427</v>
      </c>
    </row>
    <row r="20" ht="15.75">
      <c r="A20" s="11"/>
    </row>
    <row r="21" ht="15.75">
      <c r="A21" s="11"/>
    </row>
    <row r="22" spans="1:5" ht="15">
      <c r="A22" s="61" t="s">
        <v>164</v>
      </c>
      <c r="E22" s="4" t="s">
        <v>1</v>
      </c>
    </row>
    <row r="23" spans="1:5" ht="20.25">
      <c r="A23" s="1"/>
      <c r="E23" s="16"/>
    </row>
    <row r="24" spans="1:8" s="8" customFormat="1" ht="15.75">
      <c r="A24" s="16"/>
      <c r="B24" s="16"/>
      <c r="C24" s="16"/>
      <c r="D24" s="16"/>
      <c r="E24" s="16"/>
      <c r="F24" s="9"/>
      <c r="G24" s="16"/>
      <c r="H24" s="16"/>
    </row>
    <row r="25" spans="1:6" ht="15.75">
      <c r="A25" s="3"/>
      <c r="B25" s="9"/>
      <c r="C25" s="9"/>
      <c r="D25" s="9"/>
      <c r="E25" s="9"/>
      <c r="F25" s="8"/>
    </row>
    <row r="26" spans="1:6" ht="15.75">
      <c r="A26" s="2"/>
      <c r="B26" s="8"/>
      <c r="C26" s="8"/>
      <c r="D26" s="8"/>
      <c r="E26" s="8"/>
      <c r="F26" s="3"/>
    </row>
  </sheetData>
  <sheetProtection/>
  <printOptions gridLines="1"/>
  <pageMargins left="1.74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&amp;C&amp;"Dutch TL,Roman"&amp;11Ceļu fonds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J19" sqref="J19"/>
    </sheetView>
  </sheetViews>
  <sheetFormatPr defaultColWidth="8.875" defaultRowHeight="12.75"/>
  <cols>
    <col min="1" max="1" width="29.00390625" style="4" customWidth="1"/>
    <col min="2" max="2" width="10.25390625" style="4" customWidth="1"/>
    <col min="3" max="3" width="9.375" style="4" customWidth="1"/>
    <col min="4" max="4" width="11.375" style="4" customWidth="1"/>
    <col min="5" max="5" width="10.25390625" style="4" customWidth="1"/>
    <col min="6" max="6" width="11.375" style="4" customWidth="1"/>
    <col min="7" max="16384" width="8.875" style="4" customWidth="1"/>
  </cols>
  <sheetData>
    <row r="1" spans="1:4" ht="39" customHeight="1">
      <c r="A1" s="339" t="s">
        <v>186</v>
      </c>
      <c r="B1" s="339"/>
      <c r="C1" s="339"/>
      <c r="D1" s="339"/>
    </row>
    <row r="2" spans="1:5" ht="45">
      <c r="A2" s="10"/>
      <c r="B2" s="13" t="s">
        <v>177</v>
      </c>
      <c r="C2" s="13" t="s">
        <v>178</v>
      </c>
      <c r="D2" s="10"/>
      <c r="E2" s="32"/>
    </row>
    <row r="3" spans="1:5" ht="15.75">
      <c r="A3" s="3" t="s">
        <v>179</v>
      </c>
      <c r="B3" s="3">
        <v>14409</v>
      </c>
      <c r="C3" s="3">
        <v>8200</v>
      </c>
      <c r="E3" s="34"/>
    </row>
    <row r="4" spans="1:5" ht="15">
      <c r="A4" s="5" t="s">
        <v>180</v>
      </c>
      <c r="B4" s="15">
        <v>17667</v>
      </c>
      <c r="C4" s="15">
        <v>14787</v>
      </c>
      <c r="E4" s="34"/>
    </row>
    <row r="5" spans="1:5" ht="15.75">
      <c r="A5" s="3" t="s">
        <v>0</v>
      </c>
      <c r="B5" s="14">
        <f>B3+B4</f>
        <v>32076</v>
      </c>
      <c r="C5" s="14">
        <f>C3+C4</f>
        <v>22987</v>
      </c>
      <c r="E5" s="34"/>
    </row>
    <row r="6" spans="1:5" ht="15.75">
      <c r="A6" s="3" t="s">
        <v>170</v>
      </c>
      <c r="B6" s="33">
        <f>SUM(B8:B12)</f>
        <v>17289</v>
      </c>
      <c r="C6" s="33">
        <f>SUM(C8:C12)</f>
        <v>22987</v>
      </c>
      <c r="E6" s="34"/>
    </row>
    <row r="7" spans="1:5" ht="12.75">
      <c r="A7" s="24" t="s">
        <v>21</v>
      </c>
      <c r="E7" s="34"/>
    </row>
    <row r="8" spans="1:5" ht="12.75">
      <c r="A8" s="24" t="s">
        <v>37</v>
      </c>
      <c r="B8" s="4">
        <v>25</v>
      </c>
      <c r="C8" s="4">
        <v>2790</v>
      </c>
      <c r="E8" s="34"/>
    </row>
    <row r="9" spans="1:7" ht="15">
      <c r="A9" s="24" t="s">
        <v>22</v>
      </c>
      <c r="B9" s="4">
        <v>2267</v>
      </c>
      <c r="C9" s="4">
        <v>3877</v>
      </c>
      <c r="E9" s="45"/>
      <c r="F9" s="46"/>
      <c r="G9" s="24"/>
    </row>
    <row r="10" spans="1:7" ht="15">
      <c r="A10" s="24" t="s">
        <v>23</v>
      </c>
      <c r="B10" s="4">
        <v>12383</v>
      </c>
      <c r="C10" s="4">
        <v>13671</v>
      </c>
      <c r="E10" s="45"/>
      <c r="F10" s="46"/>
      <c r="G10" s="24"/>
    </row>
    <row r="11" spans="1:7" ht="15">
      <c r="A11" s="24" t="s">
        <v>24</v>
      </c>
      <c r="B11" s="4">
        <v>2614</v>
      </c>
      <c r="C11" s="4">
        <v>2649</v>
      </c>
      <c r="E11" s="45"/>
      <c r="F11" s="46"/>
      <c r="G11" s="24"/>
    </row>
    <row r="12" spans="5:7" ht="12.75">
      <c r="E12" s="45"/>
      <c r="F12" s="24"/>
      <c r="G12" s="24"/>
    </row>
    <row r="13" ht="12.75" customHeight="1">
      <c r="E13" s="34"/>
    </row>
    <row r="14" spans="1:5" ht="12.75">
      <c r="A14" s="4" t="s">
        <v>3</v>
      </c>
      <c r="B14" s="35">
        <f>B5-B6</f>
        <v>14787</v>
      </c>
      <c r="C14" s="35">
        <f>C5-C6</f>
        <v>0</v>
      </c>
      <c r="E14" s="34"/>
    </row>
    <row r="15" spans="3:5" ht="12.75">
      <c r="C15" s="35"/>
      <c r="E15" s="34"/>
    </row>
    <row r="16" spans="3:5" ht="12.75">
      <c r="C16" s="35"/>
      <c r="E16" s="34"/>
    </row>
    <row r="17" ht="12.75">
      <c r="E17" s="34"/>
    </row>
    <row r="18" spans="1:5" ht="12.75">
      <c r="A18" s="4">
        <v>2100</v>
      </c>
      <c r="B18" s="4">
        <v>800</v>
      </c>
      <c r="E18" s="34"/>
    </row>
    <row r="19" spans="1:5" ht="12.75">
      <c r="A19" s="4">
        <v>2200</v>
      </c>
      <c r="B19" s="4">
        <v>3776</v>
      </c>
      <c r="C19" s="4">
        <v>6548</v>
      </c>
      <c r="E19" s="34"/>
    </row>
    <row r="20" spans="1:5" ht="12.75">
      <c r="A20" s="4">
        <v>2300</v>
      </c>
      <c r="B20" s="4">
        <v>4699</v>
      </c>
      <c r="C20" s="4">
        <v>8000</v>
      </c>
      <c r="E20" s="34"/>
    </row>
    <row r="21" spans="1:5" ht="12.75">
      <c r="A21" s="4">
        <v>3200</v>
      </c>
      <c r="B21" s="4">
        <v>2000</v>
      </c>
      <c r="E21" s="34"/>
    </row>
    <row r="22" spans="1:5" ht="12.75">
      <c r="A22" s="4">
        <v>5200</v>
      </c>
      <c r="B22" s="19">
        <v>3499</v>
      </c>
      <c r="C22" s="4">
        <v>3000</v>
      </c>
      <c r="E22" s="34"/>
    </row>
    <row r="23" spans="1:5" ht="12.75">
      <c r="A23" s="4">
        <v>6200</v>
      </c>
      <c r="B23" s="19">
        <v>2515</v>
      </c>
      <c r="C23" s="4">
        <v>1288</v>
      </c>
      <c r="E23" s="34"/>
    </row>
    <row r="24" spans="1:5" ht="12.75">
      <c r="A24" s="4">
        <v>6400</v>
      </c>
      <c r="B24" s="19"/>
      <c r="C24" s="4">
        <v>1361</v>
      </c>
      <c r="E24" s="34"/>
    </row>
    <row r="25" spans="1:5" ht="12.75">
      <c r="A25" s="4">
        <v>7220</v>
      </c>
      <c r="C25" s="4">
        <v>2790</v>
      </c>
      <c r="E25" s="34"/>
    </row>
    <row r="26" spans="1:5" s="36" customFormat="1" ht="12.75">
      <c r="A26" s="36" t="s">
        <v>25</v>
      </c>
      <c r="B26" s="36">
        <f>SUM(B18:B25)</f>
        <v>17289</v>
      </c>
      <c r="C26" s="36">
        <f>SUM(C18:C25)</f>
        <v>22987</v>
      </c>
      <c r="E26" s="34"/>
    </row>
    <row r="27" ht="12.75">
      <c r="B27" s="34"/>
    </row>
    <row r="28" spans="1:4" ht="15">
      <c r="A28" s="61" t="s">
        <v>164</v>
      </c>
      <c r="D28" s="4" t="s">
        <v>1</v>
      </c>
    </row>
    <row r="31" ht="12.75"/>
    <row r="32" ht="12.75">
      <c r="E32" s="22"/>
    </row>
    <row r="33" ht="12.75">
      <c r="E33" s="22"/>
    </row>
    <row r="34" ht="12.75">
      <c r="E34" s="22"/>
    </row>
    <row r="35" ht="12.75">
      <c r="E35" s="22"/>
    </row>
    <row r="36" ht="12.75">
      <c r="E36" s="22"/>
    </row>
    <row r="38" ht="12.75">
      <c r="E38" s="22"/>
    </row>
  </sheetData>
  <sheetProtection/>
  <mergeCells count="1">
    <mergeCell ref="A1:D1"/>
  </mergeCells>
  <printOptions gridLines="1"/>
  <pageMargins left="1.1811023622047245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&amp;C&amp;"Dutch TL,Roman"&amp;11Ziedojumi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1" sqref="G21"/>
    </sheetView>
  </sheetViews>
  <sheetFormatPr defaultColWidth="9.00390625" defaultRowHeight="12.75"/>
  <cols>
    <col min="4" max="4" width="11.875" style="0" customWidth="1"/>
  </cols>
  <sheetData>
    <row r="1" spans="1:8" ht="12.75">
      <c r="A1" s="340" t="s">
        <v>32</v>
      </c>
      <c r="B1" s="340"/>
      <c r="C1" s="340"/>
      <c r="D1" s="340"/>
      <c r="E1" s="340"/>
      <c r="F1" s="340"/>
      <c r="G1" s="340"/>
      <c r="H1" s="340"/>
    </row>
    <row r="3" ht="12.75">
      <c r="A3" s="53" t="s">
        <v>33</v>
      </c>
    </row>
    <row r="4" ht="25.5">
      <c r="E4" s="52" t="s">
        <v>34</v>
      </c>
    </row>
    <row r="5" spans="1:5" ht="12.75">
      <c r="A5" s="342" t="s">
        <v>16</v>
      </c>
      <c r="B5" s="342"/>
      <c r="C5" s="342"/>
      <c r="D5" s="342"/>
      <c r="E5">
        <v>553442</v>
      </c>
    </row>
    <row r="12" spans="1:5" ht="15">
      <c r="A12" s="341" t="s">
        <v>164</v>
      </c>
      <c r="B12" s="341"/>
      <c r="C12" s="341"/>
      <c r="E12" s="4" t="s">
        <v>1</v>
      </c>
    </row>
  </sheetData>
  <sheetProtection/>
  <mergeCells count="3">
    <mergeCell ref="A1:H1"/>
    <mergeCell ref="A12:C12"/>
    <mergeCell ref="A5:D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Nikolajs Sapožņikovs</cp:lastModifiedBy>
  <cp:lastPrinted>2016-02-02T06:39:08Z</cp:lastPrinted>
  <dcterms:created xsi:type="dcterms:W3CDTF">2001-01-05T13:48:23Z</dcterms:created>
  <dcterms:modified xsi:type="dcterms:W3CDTF">2020-05-06T13:12:08Z</dcterms:modified>
  <cp:category/>
  <cp:version/>
  <cp:contentType/>
  <cp:contentStatus/>
</cp:coreProperties>
</file>