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6" activeTab="0"/>
  </bookViews>
  <sheets>
    <sheet name="Pamatbudžets   " sheetId="1" r:id="rId1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<sst xmlns="http://schemas.openxmlformats.org/spreadsheetml/2006/main" count="539" uniqueCount="503">
  <si>
    <t>Kods</t>
  </si>
  <si>
    <t>4.1.1.0.</t>
  </si>
  <si>
    <t>4.1.2.0.</t>
  </si>
  <si>
    <t>5.4.1.0.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</si>
  <si>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</si>
  <si>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</si>
  <si>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</si>
  <si>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</si>
  <si>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</si>
  <si>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</si>
  <si>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</si>
  <si>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</si>
  <si>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</si>
  <si>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</si>
  <si>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</si>
  <si>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</si>
  <si>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S.Velberga</t>
  </si>
  <si>
    <t>21.3.0.0.</t>
  </si>
  <si>
    <t>Valsts kases kredīts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</si>
  <si>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</si>
  <si>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</si>
  <si>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</si>
  <si>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</si>
  <si>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</si>
  <si>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</si>
  <si>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</si>
  <si>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</si>
  <si>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</si>
  <si>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</si>
  <si>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</si>
  <si>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</si>
  <si>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</si>
  <si>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</si>
  <si>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</si>
  <si>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</si>
  <si>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</si>
  <si>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</si>
  <si>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</si>
  <si>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</si>
  <si>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</si>
  <si>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</si>
  <si>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</si>
  <si>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</si>
  <si>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</si>
  <si>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</si>
  <si>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</si>
  <si>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</si>
  <si>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</si>
  <si>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</si>
  <si>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</si>
  <si>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</si>
  <si>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</si>
  <si>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</si>
  <si>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</si>
  <si>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</si>
  <si>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</si>
  <si>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</si>
  <si>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</si>
  <si>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</si>
  <si>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</si>
  <si>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</si>
  <si>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</si>
  <si>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</si>
  <si>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</si>
  <si>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</si>
  <si>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</si>
  <si>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</si>
  <si>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</si>
  <si>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</si>
  <si>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</si>
  <si>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</si>
  <si>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</si>
  <si>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</si>
  <si>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</si>
  <si>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</si>
  <si>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</si>
  <si>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</si>
  <si>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</si>
  <si>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</si>
  <si>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</si>
  <si>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</si>
  <si>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</si>
  <si>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08.220</t>
  </si>
  <si>
    <t>08.290</t>
  </si>
  <si>
    <t>Televīzija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</si>
  <si>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</si>
  <si>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</si>
  <si>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</si>
  <si>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</si>
  <si>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</si>
  <si>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</si>
  <si>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</si>
  <si>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</si>
  <si>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</si>
  <si>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</si>
  <si>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</si>
  <si>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</si>
  <si>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</si>
  <si>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</si>
  <si>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</si>
  <si>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</si>
  <si>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</si>
  <si>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</si>
  <si>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</si>
  <si>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</si>
  <si>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</si>
  <si>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</si>
  <si>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</si>
  <si>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</si>
  <si>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</si>
  <si>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</si>
  <si>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</si>
  <si>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</si>
  <si>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</si>
  <si>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</si>
  <si>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</si>
  <si>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</si>
  <si>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>Pabalsts maznodrošinātām ģimenēm</t>
  </si>
  <si>
    <t>Valsts budžeta transferti</t>
  </si>
  <si>
    <t xml:space="preserve">    Muzeji un izstādes</t>
  </si>
  <si>
    <t xml:space="preserve">    Finansējums PA "Ogres kultūras centrs"</t>
  </si>
  <si>
    <t>Ieņēmumi no pašvaldības īpašuma iznomāšanas, pārdošanas un nodokļu pamatp.kapitaliz.</t>
  </si>
  <si>
    <t>Pielikums Nr.2</t>
  </si>
  <si>
    <t>Pielikums Nr.1</t>
  </si>
  <si>
    <t>PII " Strautiņš"</t>
  </si>
  <si>
    <t>Basketbola skola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</si>
  <si>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</si>
  <si>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</si>
  <si>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</si>
  <si>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</si>
  <si>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</si>
  <si>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</si>
  <si>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</si>
  <si>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</si>
  <si>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</si>
  <si>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</si>
  <si>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</si>
  <si>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</si>
  <si>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</si>
  <si>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</si>
  <si>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12.3.0.0.</t>
  </si>
  <si>
    <t>19.1.0.0.</t>
  </si>
  <si>
    <t>21.3.4.0.</t>
  </si>
  <si>
    <t>21.3.7.0.</t>
  </si>
  <si>
    <t>Ieņēmumi par  dokumentu izsniegšanu un kancelejas pakalpojumiem</t>
  </si>
  <si>
    <t>F40 32 00 10</t>
  </si>
  <si>
    <t>Būvvalde</t>
  </si>
  <si>
    <t>PII "Taurenītis"</t>
  </si>
  <si>
    <t xml:space="preserve">Ķeipenes pamatskola </t>
  </si>
  <si>
    <t>Madlienas vidusskola</t>
  </si>
  <si>
    <t>09.219</t>
  </si>
  <si>
    <t>Suntažu vidusskola</t>
  </si>
  <si>
    <t>Suntažu sanatorijas internātpamatskola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</si>
  <si>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</si>
  <si>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</si>
  <si>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</si>
  <si>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</si>
  <si>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</si>
  <si>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</si>
  <si>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F40 32 00 20</t>
  </si>
  <si>
    <t>Izdevumi periodikas iegādei</t>
  </si>
  <si>
    <t>Sociālie pabalsti natūrā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</si>
  <si>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</si>
  <si>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</si>
  <si>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</si>
  <si>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</si>
  <si>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</si>
  <si>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</si>
  <si>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</si>
  <si>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</si>
  <si>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</si>
  <si>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</si>
  <si>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</si>
  <si>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</si>
  <si>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F56010000</t>
  </si>
  <si>
    <t>Kapitālieguldījumu fondu akcijas</t>
  </si>
  <si>
    <t>Ielu tīrīšanai, atkritumu savākšanai,teritoriju labiekārtošanai</t>
  </si>
  <si>
    <t>Mājokļu attīstība pašvaldībā</t>
  </si>
  <si>
    <t xml:space="preserve">       Ģimenes ārstu prakse </t>
  </si>
  <si>
    <t xml:space="preserve">    Bibliotēkas </t>
  </si>
  <si>
    <t>PII "Riekstiņš"</t>
  </si>
  <si>
    <t>Projekts Skolēnu autobusi (Soc.droš.tīkls)</t>
  </si>
  <si>
    <t>Atbalsts ģimenēm ar bērniem (Bāriņtiesas)</t>
  </si>
  <si>
    <t>F55 01 00 11</t>
  </si>
  <si>
    <t>Zaudējumi no valūtas kursa svārstībām</t>
  </si>
  <si>
    <t>18.6.0.0.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</si>
  <si>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</si>
  <si>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</si>
  <si>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</si>
  <si>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</si>
  <si>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</si>
  <si>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</si>
  <si>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</si>
  <si>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</si>
  <si>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</si>
  <si>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</si>
  <si>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</si>
  <si>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</si>
  <si>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</si>
  <si>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</si>
  <si>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</si>
  <si>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</si>
  <si>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</si>
  <si>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</si>
  <si>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</si>
  <si>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</si>
  <si>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04.6001</t>
  </si>
  <si>
    <t>05.1001</t>
  </si>
  <si>
    <t>05.2001</t>
  </si>
  <si>
    <t>05.2002</t>
  </si>
  <si>
    <t>05.400</t>
  </si>
  <si>
    <t>Bioloģiskās daudzveidības un ainavas aizsardzība</t>
  </si>
  <si>
    <t>05.300</t>
  </si>
  <si>
    <t>Vides piesārņojuma novēršana un samazināšana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</si>
  <si>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</si>
  <si>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</si>
  <si>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</si>
  <si>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</si>
  <si>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</si>
  <si>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</si>
  <si>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</si>
  <si>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</si>
  <si>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</si>
  <si>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</si>
  <si>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</si>
  <si>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</si>
  <si>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</si>
  <si>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</si>
  <si>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</si>
  <si>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</si>
  <si>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</si>
  <si>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</si>
  <si>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</si>
  <si>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</si>
  <si>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</si>
  <si>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</si>
  <si>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</si>
  <si>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</si>
  <si>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</si>
  <si>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</si>
  <si>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</si>
  <si>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</si>
  <si>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</si>
  <si>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</si>
  <si>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</si>
  <si>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</si>
  <si>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</si>
  <si>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</si>
  <si>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</si>
  <si>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</si>
  <si>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</si>
  <si>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</si>
  <si>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</si>
  <si>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</si>
  <si>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</si>
  <si>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</si>
  <si>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</si>
  <si>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</si>
  <si>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</si>
  <si>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</si>
  <si>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</si>
  <si>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</si>
  <si>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10.70006</t>
  </si>
  <si>
    <t>10.70010</t>
  </si>
  <si>
    <t>08.230</t>
  </si>
  <si>
    <t>Pārējā izglītības vadība (Izglītības un sporta pārvalde)</t>
  </si>
  <si>
    <t>01.830    7230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</si>
  <si>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</si>
  <si>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</si>
  <si>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</si>
  <si>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</si>
  <si>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>01.100</t>
  </si>
  <si>
    <t>Finansējums bērniem, kuri apmeklē privātās pirmsskolas izglītūibas iestādes</t>
  </si>
  <si>
    <t>4.1.3.0.</t>
  </si>
  <si>
    <t>Nekustamā īpašuma nodoklis par mājokļiem</t>
  </si>
  <si>
    <t>06.100</t>
  </si>
  <si>
    <t>06.3001</t>
  </si>
  <si>
    <t xml:space="preserve">          Vēstures un mākslas muzejs</t>
  </si>
  <si>
    <t>Pakalpojumi, kurus budžeta iestādes apmaksā noteikto funkciju ietvaros, kas nav iestādes administratīvie izdevumi</t>
  </si>
  <si>
    <t>17.2.0.0.</t>
  </si>
  <si>
    <t>Pašvaldību saņemtie transferti no valsts budžeta daļēji finansētām atvasinātām publiskām personām un no budžeta nefinansētām iestādēm</t>
  </si>
  <si>
    <t>Finansējums Ogres un Ikšķiles PA "Tūrisma, sporta un atpūtas kompleksa "Zilie kalni"attīstības aģentūra"</t>
  </si>
  <si>
    <t>03.200</t>
  </si>
  <si>
    <t>Ugunsdrošības, glābšanas un civilās drošības dienesti</t>
  </si>
  <si>
    <t>Publisko interneta pieejas punktu attīstība</t>
  </si>
  <si>
    <t>Taurupes pamatskola</t>
  </si>
  <si>
    <t>F22010020</t>
  </si>
  <si>
    <t>Pieprasījuma noguldījuma izņemšana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</si>
  <si>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</si>
  <si>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</si>
  <si>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</si>
  <si>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</si>
  <si>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</si>
  <si>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</si>
  <si>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04.2101</t>
  </si>
  <si>
    <t>04.2102</t>
  </si>
  <si>
    <t>04.2103</t>
  </si>
  <si>
    <t>04.51007</t>
  </si>
  <si>
    <t>05.1007</t>
  </si>
  <si>
    <t>05.30011</t>
  </si>
  <si>
    <t>06.1001</t>
  </si>
  <si>
    <t>06.60011</t>
  </si>
  <si>
    <t>08.1004</t>
  </si>
  <si>
    <t xml:space="preserve">       Struktūrvienība peldbaseins  "Neptūns"</t>
  </si>
  <si>
    <t>08.2203</t>
  </si>
  <si>
    <t xml:space="preserve">         Kultūrvēsturiskā peminekļa "Pie Zelta Liepas" rekonstrukcija</t>
  </si>
  <si>
    <t>08.29011</t>
  </si>
  <si>
    <t>09.82028</t>
  </si>
  <si>
    <t>09.82030</t>
  </si>
  <si>
    <t>10.70015</t>
  </si>
  <si>
    <t>Kredīta atmaksa        F40322220</t>
  </si>
  <si>
    <t>SIA MS siltums  pamatkapitāla palielināšanai (katlumāju rekonstrukcija) ; PSIA "Labs nams" pamatkapitāls</t>
  </si>
  <si>
    <t>Līdzekļu atlikums uz gada beigām (Kases apgrozāmie līdzekļi)  F22010020</t>
  </si>
  <si>
    <t>Kompensācijas, kuras izmaksā personām, pamatojoties uz Latvijas tiesu nolēmumiem</t>
  </si>
  <si>
    <t xml:space="preserve">Pašvaldības un tās iestāžu savstarpējie transferti </t>
  </si>
  <si>
    <t>Kapitālo izdevumu transferti</t>
  </si>
  <si>
    <t xml:space="preserve">       Norēķini ar citu pašvaldību sociālo pakalpojumu iestādēm</t>
  </si>
  <si>
    <t>01.83011</t>
  </si>
  <si>
    <t>01.83012</t>
  </si>
  <si>
    <t>01.83013</t>
  </si>
  <si>
    <t>03.2001</t>
  </si>
  <si>
    <t>Civilās aizsardzības pasākumi</t>
  </si>
  <si>
    <t>04.11102</t>
  </si>
  <si>
    <t>Projektu pieteikumu izstrāde, tehniskās dokumentācijas sagatavošana</t>
  </si>
  <si>
    <t>04.11103</t>
  </si>
  <si>
    <t>Informatīvi pasākumi uzņēmējiem</t>
  </si>
  <si>
    <t>SAM 5,6,2, Degradētās teritorijas Pārogres industriālajā parkā revitalizācija</t>
  </si>
  <si>
    <t>04.4301</t>
  </si>
  <si>
    <t>05.4001</t>
  </si>
  <si>
    <t xml:space="preserve">Mājokļu attīstība </t>
  </si>
  <si>
    <t>06.2001</t>
  </si>
  <si>
    <t>Vispārējie ūdens apgādes izdevumi</t>
  </si>
  <si>
    <t>06.60012</t>
  </si>
  <si>
    <t>07.2101</t>
  </si>
  <si>
    <t>07.4501</t>
  </si>
  <si>
    <t xml:space="preserve">      SAM 9.2.4.2. Pasākumi vietējās sabiedrības slimību profilaksei un veselības veicināšanai</t>
  </si>
  <si>
    <t>08.2101</t>
  </si>
  <si>
    <t xml:space="preserve">    Kultūras centri - tautas nami</t>
  </si>
  <si>
    <t>08.2301</t>
  </si>
  <si>
    <t>08.2304</t>
  </si>
  <si>
    <t>08.29005</t>
  </si>
  <si>
    <t>08.29007</t>
  </si>
  <si>
    <t>08.29013</t>
  </si>
  <si>
    <t>Sajūtu un brīvā laika pavadīšanas dārzs "Raiņa un Aspazijas saulainais stūrītis" (LAD)</t>
  </si>
  <si>
    <t>08.300</t>
  </si>
  <si>
    <t>Apraides un izdevniecības pakalpojumi</t>
  </si>
  <si>
    <t>Reliģisko organizāciju un citu biedrību un nodibinājumu pakalpojumi</t>
  </si>
  <si>
    <t>09.60010</t>
  </si>
  <si>
    <t>Ēdināšanas izmaksu kompensācijas</t>
  </si>
  <si>
    <t>09.60020</t>
  </si>
  <si>
    <t>Skolnieku pārvadājumi</t>
  </si>
  <si>
    <t>09.82001</t>
  </si>
  <si>
    <t>Karjeras atbalsts vispārējās un profesionālās izglītības iestādēs</t>
  </si>
  <si>
    <t>09.82033</t>
  </si>
  <si>
    <t>09.82037</t>
  </si>
  <si>
    <t>Ogres 1. vidusskolas ERASMUS programmas 2. pamatdarbības starpskolu stratēģisko partnerību projekts "21. gadsimta globalizācijas un ilgtspējības izaicinājumi"</t>
  </si>
  <si>
    <t>09.82038</t>
  </si>
  <si>
    <t>Ģimnāzijas ERASMUS programmas 2. pamatdarbības starpskolu stratēģisko partnerību projekts "Rītdienas mācīšana"</t>
  </si>
  <si>
    <t>09.82039</t>
  </si>
  <si>
    <t>Atbalsts izglītojamo individuālo kompetenču attīstībai</t>
  </si>
  <si>
    <t>09.82041</t>
  </si>
  <si>
    <t>Sākumskolas ERASMUS programmas 2. pamatdarbības starpskolu stratēģisko partnerību projekts "Kam ir bail no matemātikas"</t>
  </si>
  <si>
    <t>10.70003</t>
  </si>
  <si>
    <t>Sociālā dienesta asistentu pakalpojumi</t>
  </si>
  <si>
    <t>Jauniešu garantijas ietvaros projekta "PROTI un DARI!" īstenošana</t>
  </si>
  <si>
    <t>08.2303</t>
  </si>
  <si>
    <t xml:space="preserve">    Komunikāciju centrs Ķeipenē</t>
  </si>
  <si>
    <t>08.2204</t>
  </si>
  <si>
    <t xml:space="preserve">    Sudrabu Edžus memoriālā istabs</t>
  </si>
  <si>
    <t>Ogres novada pašvaldības 2019.gada budžeta ieņēmumi.</t>
  </si>
  <si>
    <t xml:space="preserve">Ogres un Ogresgala 2019.g. budžets </t>
  </si>
  <si>
    <t>Pašvald. aģentūras "Ogres komunikācijas" 2019.g. budžets</t>
  </si>
  <si>
    <t>Pašvald. aģentūras "Kultūras centrs" 2019.g. budžets</t>
  </si>
  <si>
    <t>Pašvald. aģentūras "Rosme" 2019.g. budžets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</si>
  <si>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</si>
  <si>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</si>
  <si>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</si>
  <si>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</si>
  <si>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</si>
  <si>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</si>
  <si>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</si>
  <si>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</si>
  <si>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</si>
  <si>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Ogres novada pašvaldības 2019. gada budžeta  izdevumi atbilstoši ekonomiskajām kategorijām.</t>
  </si>
  <si>
    <t>Ogres novada pašvaldības 2019. gada budžeta  izdevumi atbilstoši funkcionālajām kategorijām.</t>
  </si>
  <si>
    <t>Budžeta  atl.uz  01. 01. 2019.g.        F22010010</t>
  </si>
  <si>
    <t>01.83014</t>
  </si>
  <si>
    <t>Pārējie transferti citām pašvaldībām</t>
  </si>
  <si>
    <t>03.6002</t>
  </si>
  <si>
    <t>Atskurbtuves pakalpojumiem</t>
  </si>
  <si>
    <t>04.11116</t>
  </si>
  <si>
    <t>Ogres novadnieka karte</t>
  </si>
  <si>
    <t>04.11117</t>
  </si>
  <si>
    <t>LAD projekts Ēkas "Krievskola" kā vietējās tirdzniecības vietas atjaunošana</t>
  </si>
  <si>
    <t>04.11118</t>
  </si>
  <si>
    <t>LAD projekts Suntažu tirgus laukuma izveide</t>
  </si>
  <si>
    <t>04.510010</t>
  </si>
  <si>
    <t>Jāņa Čakstes prospekta rekonstrukcija</t>
  </si>
  <si>
    <t>Rūpnieku ielas pārbūve</t>
  </si>
  <si>
    <t>04.51009</t>
  </si>
  <si>
    <t>Tūrisma informācijas centrs</t>
  </si>
  <si>
    <t>06.4001</t>
  </si>
  <si>
    <t>06.60004</t>
  </si>
  <si>
    <t>06.60022</t>
  </si>
  <si>
    <t>SIA Ogres namsaimnieks finansējums domes deliģēto funkciju izpildei</t>
  </si>
  <si>
    <t>07.4502</t>
  </si>
  <si>
    <t xml:space="preserve">     Veselības veicināšanas pasākumiem</t>
  </si>
  <si>
    <t>Procentu ieņēmumi par maksas pakalpojumiem</t>
  </si>
  <si>
    <t>08.29008</t>
  </si>
  <si>
    <t>08.29018</t>
  </si>
  <si>
    <t>Ķeipenes dzelzceļa stacijas ēkas atjaunošana(LAD)</t>
  </si>
  <si>
    <t>08.3101</t>
  </si>
  <si>
    <t>08.3301</t>
  </si>
  <si>
    <t>08.4001</t>
  </si>
  <si>
    <t>09.8101</t>
  </si>
  <si>
    <t>09.82002</t>
  </si>
  <si>
    <t>09.82042</t>
  </si>
  <si>
    <t>Erasmus programmas projekts Digitālās kompetences darba tirgū jauniešiem</t>
  </si>
  <si>
    <t>09.82043</t>
  </si>
  <si>
    <t>Ogres 1. vidusskolas ERASMUS programmas 2. pamatdarbības stratēģiskās partnerības projekts "Tavu teorētisko zināšanu lietojums praksē"</t>
  </si>
  <si>
    <t>09.82045</t>
  </si>
  <si>
    <t>Ogres 1. vidusskolas ERASMUS programmas 1. pamatdarbības mobilitātes projekts "No vārdiem pie darbiem: mūsdienīgu lietpratību veicinoša skola"</t>
  </si>
  <si>
    <t>10.4001</t>
  </si>
  <si>
    <t>10.5001</t>
  </si>
  <si>
    <t>10.70007</t>
  </si>
  <si>
    <t>Sociālo pakalpojumu atbalsta sistēmas pilnveide</t>
  </si>
  <si>
    <t>10.70016</t>
  </si>
  <si>
    <t>ERAF "Pakalpojumu infrastruktūras attīstība deinstitualizācijas plānu īstenošanai"</t>
  </si>
  <si>
    <t>05.30002</t>
  </si>
  <si>
    <t>Siltumnīcefekta gāzu emisiju samazināšana izbūvējot Ogres Centrālo bibliotēkas ēku</t>
  </si>
  <si>
    <t>06.60015</t>
  </si>
  <si>
    <t>08.29012</t>
  </si>
  <si>
    <t>Greenways, Velo tūrisms</t>
  </si>
  <si>
    <t xml:space="preserve">Centrālās Baltijas jūras reģiona programmas projekts "Nordic urban planning:  holistic approach for extreme weather" (NOAH) </t>
  </si>
  <si>
    <t>Teritorijas labiekārtošana Jāņa Čakstes prospektā 1 (rotaļu laukums), Ogrē -I, II kārta</t>
  </si>
  <si>
    <t>Ogres pilsētas vēsturiskā centra kultūras telpas revitalizācija, veicinot latvisko dzīvesziņu (Brīvības ielas skvēra pārbūve pie Zelta Liepas) un mākslas skolas cokols</t>
  </si>
  <si>
    <t>04.51011</t>
  </si>
  <si>
    <t>04.51012</t>
  </si>
  <si>
    <t>04.51015</t>
  </si>
  <si>
    <t>Parka ielas pārbūve</t>
  </si>
  <si>
    <t>Grants ceļu bez cietā seguma posmu pārbūve Ogres novadā</t>
  </si>
  <si>
    <t>Ēkas Upes prospektā 16, Ogrē  siltināšana un rekonstrukcija, pielāgojot Ogres novada Sociālā dienesta un tā struktūrvienību vajadzībām</t>
  </si>
  <si>
    <t>Kultūras mantojuma saglabāšana un attīstība Daugavas ceļā</t>
  </si>
  <si>
    <t>Projektu konkurss RADI Ogres novadam (Kultūras, sporta un izglītības pasākumi, mācības, kursi)</t>
  </si>
  <si>
    <t>ES projekts "Deinstitucionalizācija un sociālie pakalpojumi personām ar invaliditāti un bērniem"</t>
  </si>
  <si>
    <t>Ģimnāzijas projekts ERASMUS programmas stratēģisko skolu sadarbības partnerību projekts (ITĀLIJA) 2016-1-IT02-KA219-024226-3</t>
  </si>
  <si>
    <t>Atbalsts priekšlaicīgas mācību pārtraukšanas samazināšanai (Pumpurs)</t>
  </si>
  <si>
    <t>Nordplus programma - Ogres Mūzikas skolas projekts "Innovative Bridge of Music"</t>
  </si>
  <si>
    <t>8.1.2.SAM "Uzlabot vispārējās izglītības iestāžu mācību vidi Ogres novadā"</t>
  </si>
  <si>
    <t>Papildus aktivitātes  Ogres novada pašvaldības iestādēs (vasaras nometnes)</t>
  </si>
  <si>
    <t>Novērst plūdu un krasta erozijas risku apdraudējumu Ogres pilsētas teritorijā, veicot vecā aizsargdambja pārbūvi un jauna aizsargmola (straumvirzes) būvniecību pie Ogres upes ietekas Daugavā</t>
  </si>
  <si>
    <t>Vides pieejamības nodrošināšana Ogres pilsētas pazemes pārejā zem sliežu ceļa</t>
  </si>
  <si>
    <t>Pašvaldības teritoriju labiekārtošana</t>
  </si>
  <si>
    <t>Īpašumu inventarizācijai, uzmērīšanai un reģistrēšanai Zemesgrāmatā</t>
  </si>
  <si>
    <t>Pārējie izdevumi</t>
  </si>
  <si>
    <t>Nevalstisko organizāciju projektu atbalstam</t>
  </si>
  <si>
    <t>Saimniecības nodaļa</t>
  </si>
  <si>
    <t>Projektu konkurss "Veidojam vidi ap mums Ogres novadā"</t>
  </si>
  <si>
    <t>Dabas un bioloģiskās daudzveidības saglabāšanas un aizsardzības pasākumi īpaši aizsargājamajā dabas teritorijā "Ogres ieleja"</t>
  </si>
  <si>
    <t>kapu saimniecība</t>
  </si>
  <si>
    <t>siltumapgāde</t>
  </si>
  <si>
    <t>mājokļu apsaimniekošana</t>
  </si>
  <si>
    <t xml:space="preserve">Lietus ūdens kanalizācija </t>
  </si>
  <si>
    <t>Notekūdeņu (savākšana un attīrīšana)</t>
  </si>
  <si>
    <t>Koncesija atkritumu apsaimniekošana</t>
  </si>
  <si>
    <t>Vispārējie lauksaimniecības izdevumi</t>
  </si>
  <si>
    <t>04.7301</t>
  </si>
  <si>
    <t>Projekts Skolēnu autobusi (Šveice)</t>
  </si>
  <si>
    <t>Kultūras aktivitātes / pasākumi</t>
  </si>
  <si>
    <t>Pilsētas dekorēšana svētkiem</t>
  </si>
  <si>
    <t>Pensionēto izglītības darbinieku pasāk.</t>
  </si>
  <si>
    <t>06.60016</t>
  </si>
  <si>
    <t>Publiski pieejamās ūdens tūristu apmetnes vietas drošības un vides pieejamības pakalpojumu paaugstināšana Ogresgala pagastā</t>
  </si>
  <si>
    <t>10.70008</t>
  </si>
  <si>
    <t>10.70009</t>
  </si>
  <si>
    <t>Konkurss Vides pieejamības nodrošināšana invalīdiem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</si>
  <si>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</si>
  <si>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</si>
  <si>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</si>
  <si>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</si>
  <si>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</si>
  <si>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>09.82006</t>
  </si>
  <si>
    <t xml:space="preserve">Erasmus + programmas projekts Nr.2018-1-PT01-KA229-047540 6 (ģimnāzija) </t>
  </si>
  <si>
    <t>Erasmus + programmas projekts Nr.2018-1-TR01-KA229-059950 3. Angļu valodas apguve (ģimnāzija)</t>
  </si>
  <si>
    <t>09.82009</t>
  </si>
  <si>
    <t>Erasmus + programmas projekts Nr.2018-1-ES01-KA229-050191 3. Kultūra uz skatuves (ģimnāzija)</t>
  </si>
  <si>
    <t>09.82046</t>
  </si>
  <si>
    <t xml:space="preserve">Erasmus + programmas projekts Nr.2018-1-EE01-KA229-047133 4 Darbīgās bites (Dzīpariņš) </t>
  </si>
  <si>
    <t>09.82010</t>
  </si>
  <si>
    <t>Sadarbībā ar Rīgas tehnisko universitāti, Māturības un tehnoloģju mācību kabineta aprīkošanā 1. vidusskolā</t>
  </si>
  <si>
    <t>Profesionālā darba attīstība pašvaldībās, 9.2.1.1/15/I/001</t>
  </si>
  <si>
    <t>01.6001</t>
  </si>
  <si>
    <t>08.2306</t>
  </si>
  <si>
    <t xml:space="preserve">PA ,,Ogres novada kultūras centrs” lielās zāles atjaunošana </t>
  </si>
  <si>
    <t>Pārējie iepriekš neklasificētie vispārējie valdības dienesti (vēlēšanas)</t>
  </si>
  <si>
    <t>8.3.0.0.</t>
  </si>
  <si>
    <t>Īeņēmumi no dividendēm</t>
  </si>
  <si>
    <t>Viedo tehnoloģiju ieviešana Ogres pilsētas apgaismojuma sistēmā</t>
  </si>
  <si>
    <t>06.60023</t>
  </si>
  <si>
    <t xml:space="preserve">Autotransporta tunelis zem dzelzceļa sliežu ceļiem </t>
  </si>
  <si>
    <t>Ogres novada pašvaldības  domes</t>
  </si>
  <si>
    <t>Ogres novada pašvaldības domes</t>
  </si>
  <si>
    <t>24.01.2019. Saistošajiem noteikumiem Nr.1/2019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</si>
</sst>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&quot;Jā&quot;;&quot;Jā&quot;;&quot;Nē&quot;"/>
    <numFmt numFmtId="218" formatCode="&quot;Patiess&quot;;&quot;Patiess&quot;;&quot;Aplams&quot;"/>
    <numFmt numFmtId="219" formatCode="&quot;Ieslēgts&quot;;&quot;Ieslēgts&quot;;&quot;Izslēgts&quot;"/>
    <numFmt numFmtId="220" formatCode="[$€-2]\ #\ ##,000_);[Red]\([$€-2]\ #\ ##,000\)"/>
    <numFmt numFmtId="221" formatCode="_-&quot;Ls &quot;* #,##0.00_-;&quot;-Ls &quot;* #,##0.00_-;_-&quot;Ls &quot;* \-??_-;_-@_-"/>
    <numFmt numFmtId="222" formatCode="0\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name val="BaltHelvetica"/>
      <family val="0"/>
    </font>
    <font>
      <sz val="10"/>
      <name val="BaltGaramond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21" fontId="0" fillId="0" borderId="0" applyFill="0" applyBorder="0" applyAlignment="0" applyProtection="0"/>
    <xf numFmtId="22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22" fontId="32" fillId="39" borderId="0" applyBorder="0" applyProtection="0">
      <alignment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49" fontId="23" fillId="0" borderId="13" xfId="0" applyNumberFormat="1" applyFont="1" applyFill="1" applyBorder="1" applyAlignment="1">
      <alignment horizontal="right" wrapText="1"/>
    </xf>
    <xf numFmtId="49" fontId="23" fillId="0" borderId="13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wrapText="1"/>
    </xf>
    <xf numFmtId="1" fontId="23" fillId="0" borderId="0" xfId="0" applyNumberFormat="1" applyFont="1" applyFill="1" applyAlignment="1">
      <alignment/>
    </xf>
    <xf numFmtId="0" fontId="23" fillId="0" borderId="0" xfId="225" applyFont="1" applyFill="1" applyAlignment="1">
      <alignment horizontal="left"/>
      <protection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7" xfId="224" applyFont="1" applyFill="1" applyBorder="1" applyAlignment="1">
      <alignment vertical="center" wrapText="1"/>
      <protection/>
    </xf>
    <xf numFmtId="0" fontId="23" fillId="0" borderId="18" xfId="224" applyFont="1" applyFill="1" applyBorder="1" applyAlignment="1">
      <alignment vertical="center" wrapText="1"/>
      <protection/>
    </xf>
    <xf numFmtId="0" fontId="25" fillId="0" borderId="19" xfId="22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right"/>
    </xf>
    <xf numFmtId="0" fontId="25" fillId="0" borderId="17" xfId="0" applyFont="1" applyFill="1" applyBorder="1" applyAlignment="1">
      <alignment wrapText="1"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3" fontId="23" fillId="0" borderId="15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204" fontId="23" fillId="0" borderId="14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3" fontId="23" fillId="0" borderId="24" xfId="0" applyNumberFormat="1" applyFont="1" applyFill="1" applyBorder="1" applyAlignment="1">
      <alignment/>
    </xf>
    <xf numFmtId="1" fontId="23" fillId="0" borderId="24" xfId="0" applyNumberFormat="1" applyFont="1" applyFill="1" applyBorder="1" applyAlignment="1">
      <alignment/>
    </xf>
    <xf numFmtId="1" fontId="23" fillId="0" borderId="25" xfId="0" applyNumberFormat="1" applyFont="1" applyFill="1" applyBorder="1" applyAlignment="1">
      <alignment/>
    </xf>
    <xf numFmtId="1" fontId="27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23" fillId="0" borderId="26" xfId="0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186" fontId="23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186" fontId="23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5" fillId="0" borderId="16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32" xfId="0" applyFont="1" applyFill="1" applyBorder="1" applyAlignment="1">
      <alignment wrapText="1"/>
    </xf>
    <xf numFmtId="3" fontId="23" fillId="46" borderId="1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46" borderId="34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right"/>
    </xf>
    <xf numFmtId="0" fontId="24" fillId="0" borderId="0" xfId="0" applyFont="1" applyAlignment="1">
      <alignment wrapText="1"/>
    </xf>
    <xf numFmtId="3" fontId="25" fillId="0" borderId="15" xfId="0" applyNumberFormat="1" applyFont="1" applyFill="1" applyBorder="1" applyAlignment="1">
      <alignment/>
    </xf>
    <xf numFmtId="186" fontId="23" fillId="0" borderId="15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wrapText="1"/>
    </xf>
    <xf numFmtId="3" fontId="25" fillId="0" borderId="14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 wrapText="1"/>
    </xf>
    <xf numFmtId="3" fontId="25" fillId="0" borderId="17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0" fontId="23" fillId="0" borderId="15" xfId="0" applyFont="1" applyFill="1" applyBorder="1" applyAlignment="1" applyProtection="1">
      <alignment/>
      <protection/>
    </xf>
    <xf numFmtId="0" fontId="23" fillId="0" borderId="15" xfId="0" applyFont="1" applyFill="1" applyBorder="1" applyAlignment="1" applyProtection="1">
      <alignment horizontal="left" wrapText="1"/>
      <protection/>
    </xf>
    <xf numFmtId="3" fontId="23" fillId="0" borderId="15" xfId="0" applyNumberFormat="1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left" wrapText="1"/>
      <protection/>
    </xf>
    <xf numFmtId="3" fontId="25" fillId="0" borderId="14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 wrapText="1"/>
      <protection/>
    </xf>
    <xf numFmtId="3" fontId="23" fillId="0" borderId="14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 wrapText="1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204" fontId="25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23" fillId="0" borderId="0" xfId="225" applyFont="1" applyFill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49" fontId="25" fillId="0" borderId="16" xfId="0" applyNumberFormat="1" applyFont="1" applyFill="1" applyBorder="1" applyAlignment="1">
      <alignment/>
    </xf>
    <xf numFmtId="49" fontId="25" fillId="0" borderId="20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3" fontId="25" fillId="0" borderId="21" xfId="0" applyNumberFormat="1" applyFont="1" applyFill="1" applyBorder="1" applyAlignment="1">
      <alignment/>
    </xf>
    <xf numFmtId="3" fontId="25" fillId="0" borderId="32" xfId="0" applyNumberFormat="1" applyFont="1" applyFill="1" applyBorder="1" applyAlignment="1">
      <alignment/>
    </xf>
    <xf numFmtId="3" fontId="25" fillId="0" borderId="36" xfId="0" applyNumberFormat="1" applyFont="1" applyFill="1" applyBorder="1" applyAlignment="1">
      <alignment/>
    </xf>
    <xf numFmtId="3" fontId="25" fillId="0" borderId="37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49" fontId="25" fillId="0" borderId="13" xfId="0" applyNumberFormat="1" applyFont="1" applyFill="1" applyBorder="1" applyAlignment="1">
      <alignment horizontal="right"/>
    </xf>
    <xf numFmtId="3" fontId="25" fillId="0" borderId="39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 wrapText="1"/>
    </xf>
    <xf numFmtId="1" fontId="23" fillId="0" borderId="12" xfId="0" applyNumberFormat="1" applyFont="1" applyFill="1" applyBorder="1" applyAlignment="1">
      <alignment/>
    </xf>
    <xf numFmtId="49" fontId="25" fillId="0" borderId="26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wrapText="1"/>
    </xf>
    <xf numFmtId="3" fontId="25" fillId="0" borderId="27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1" fontId="25" fillId="0" borderId="34" xfId="0" applyNumberFormat="1" applyFont="1" applyFill="1" applyBorder="1" applyAlignment="1">
      <alignment/>
    </xf>
    <xf numFmtId="186" fontId="25" fillId="0" borderId="12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49" fontId="25" fillId="0" borderId="16" xfId="0" applyNumberFormat="1" applyFont="1" applyFill="1" applyBorder="1" applyAlignment="1">
      <alignment horizontal="left"/>
    </xf>
    <xf numFmtId="3" fontId="25" fillId="0" borderId="41" xfId="0" applyNumberFormat="1" applyFont="1" applyFill="1" applyBorder="1" applyAlignment="1">
      <alignment/>
    </xf>
    <xf numFmtId="0" fontId="25" fillId="0" borderId="29" xfId="0" applyFont="1" applyFill="1" applyBorder="1" applyAlignment="1">
      <alignment wrapText="1"/>
    </xf>
    <xf numFmtId="1" fontId="23" fillId="0" borderId="29" xfId="0" applyNumberFormat="1" applyFont="1" applyFill="1" applyBorder="1" applyAlignment="1">
      <alignment/>
    </xf>
    <xf numFmtId="186" fontId="23" fillId="0" borderId="29" xfId="0" applyNumberFormat="1" applyFont="1" applyFill="1" applyBorder="1" applyAlignment="1">
      <alignment/>
    </xf>
    <xf numFmtId="0" fontId="23" fillId="0" borderId="30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49" fontId="23" fillId="0" borderId="2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49" fontId="23" fillId="0" borderId="26" xfId="0" applyNumberFormat="1" applyFont="1" applyFill="1" applyBorder="1" applyAlignment="1">
      <alignment horizontal="right"/>
    </xf>
    <xf numFmtId="0" fontId="23" fillId="0" borderId="42" xfId="0" applyFont="1" applyFill="1" applyBorder="1" applyAlignment="1">
      <alignment/>
    </xf>
    <xf numFmtId="0" fontId="23" fillId="0" borderId="2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46" borderId="14" xfId="0" applyFont="1" applyFill="1" applyBorder="1" applyAlignment="1">
      <alignment/>
    </xf>
    <xf numFmtId="186" fontId="23" fillId="0" borderId="30" xfId="0" applyNumberFormat="1" applyFont="1" applyFill="1" applyBorder="1" applyAlignment="1">
      <alignment/>
    </xf>
    <xf numFmtId="0" fontId="23" fillId="46" borderId="3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1" fontId="25" fillId="0" borderId="14" xfId="0" applyNumberFormat="1" applyFont="1" applyFill="1" applyBorder="1" applyAlignment="1">
      <alignment/>
    </xf>
    <xf numFmtId="49" fontId="25" fillId="0" borderId="43" xfId="0" applyNumberFormat="1" applyFont="1" applyFill="1" applyBorder="1" applyAlignment="1">
      <alignment horizontal="left"/>
    </xf>
    <xf numFmtId="2" fontId="23" fillId="0" borderId="14" xfId="0" applyNumberFormat="1" applyFont="1" applyFill="1" applyBorder="1" applyAlignment="1">
      <alignment wrapText="1"/>
    </xf>
    <xf numFmtId="2" fontId="25" fillId="0" borderId="14" xfId="0" applyNumberFormat="1" applyFont="1" applyFill="1" applyBorder="1" applyAlignment="1">
      <alignment wrapText="1"/>
    </xf>
    <xf numFmtId="186" fontId="23" fillId="0" borderId="23" xfId="0" applyNumberFormat="1" applyFont="1" applyFill="1" applyBorder="1" applyAlignment="1">
      <alignment/>
    </xf>
    <xf numFmtId="49" fontId="25" fillId="0" borderId="14" xfId="0" applyNumberFormat="1" applyFont="1" applyFill="1" applyBorder="1" applyAlignment="1">
      <alignment horizontal="right"/>
    </xf>
    <xf numFmtId="186" fontId="25" fillId="0" borderId="14" xfId="0" applyNumberFormat="1" applyFont="1" applyFill="1" applyBorder="1" applyAlignment="1">
      <alignment/>
    </xf>
    <xf numFmtId="0" fontId="25" fillId="0" borderId="23" xfId="0" applyFont="1" applyFill="1" applyBorder="1" applyAlignment="1">
      <alignment/>
    </xf>
    <xf numFmtId="49" fontId="25" fillId="0" borderId="44" xfId="0" applyNumberFormat="1" applyFont="1" applyFill="1" applyBorder="1" applyAlignment="1">
      <alignment horizontal="right"/>
    </xf>
    <xf numFmtId="0" fontId="25" fillId="0" borderId="45" xfId="0" applyFont="1" applyFill="1" applyBorder="1" applyAlignment="1">
      <alignment wrapText="1"/>
    </xf>
    <xf numFmtId="3" fontId="25" fillId="0" borderId="46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0" fontId="25" fillId="0" borderId="32" xfId="0" applyFont="1" applyFill="1" applyBorder="1" applyAlignment="1">
      <alignment wrapText="1"/>
    </xf>
    <xf numFmtId="3" fontId="25" fillId="0" borderId="48" xfId="0" applyNumberFormat="1" applyFont="1" applyFill="1" applyBorder="1" applyAlignment="1">
      <alignment/>
    </xf>
    <xf numFmtId="1" fontId="25" fillId="0" borderId="32" xfId="0" applyNumberFormat="1" applyFont="1" applyFill="1" applyBorder="1" applyAlignment="1">
      <alignment/>
    </xf>
    <xf numFmtId="186" fontId="25" fillId="0" borderId="32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 wrapText="1"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Alignment="1">
      <alignment horizontal="center" wrapText="1"/>
    </xf>
    <xf numFmtId="0" fontId="23" fillId="0" borderId="0" xfId="220" applyFont="1" applyFill="1" applyBorder="1" applyAlignment="1">
      <alignment horizontal="left" wrapText="1"/>
      <protection/>
    </xf>
    <xf numFmtId="0" fontId="28" fillId="0" borderId="0" xfId="0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25" fillId="0" borderId="31" xfId="0" applyFont="1" applyFill="1" applyBorder="1" applyAlignment="1">
      <alignment horizontal="left"/>
    </xf>
    <xf numFmtId="0" fontId="23" fillId="0" borderId="32" xfId="0" applyFont="1" applyFill="1" applyBorder="1" applyAlignment="1">
      <alignment/>
    </xf>
    <xf numFmtId="0" fontId="23" fillId="0" borderId="34" xfId="0" applyFont="1" applyFill="1" applyBorder="1" applyAlignment="1">
      <alignment wrapText="1"/>
    </xf>
    <xf numFmtId="0" fontId="25" fillId="0" borderId="18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wrapText="1"/>
    </xf>
    <xf numFmtId="3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51" xfId="22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 applyProtection="1">
      <alignment/>
      <protection/>
    </xf>
    <xf numFmtId="1" fontId="27" fillId="0" borderId="29" xfId="0" applyNumberFormat="1" applyFont="1" applyFill="1" applyBorder="1" applyAlignment="1">
      <alignment/>
    </xf>
    <xf numFmtId="1" fontId="23" fillId="0" borderId="52" xfId="0" applyNumberFormat="1" applyFont="1" applyFill="1" applyBorder="1" applyAlignment="1">
      <alignment/>
    </xf>
    <xf numFmtId="49" fontId="25" fillId="0" borderId="24" xfId="0" applyNumberFormat="1" applyFont="1" applyFill="1" applyBorder="1" applyAlignment="1">
      <alignment horizontal="right"/>
    </xf>
    <xf numFmtId="0" fontId="23" fillId="0" borderId="12" xfId="221" applyFont="1" applyFill="1" applyBorder="1" applyAlignment="1">
      <alignment horizontal="left" wrapText="1"/>
      <protection/>
    </xf>
    <xf numFmtId="49" fontId="23" fillId="0" borderId="52" xfId="0" applyNumberFormat="1" applyFont="1" applyFill="1" applyBorder="1" applyAlignment="1">
      <alignment horizontal="right"/>
    </xf>
    <xf numFmtId="3" fontId="25" fillId="0" borderId="30" xfId="0" applyNumberFormat="1" applyFont="1" applyFill="1" applyBorder="1" applyAlignment="1">
      <alignment/>
    </xf>
    <xf numFmtId="0" fontId="23" fillId="0" borderId="27" xfId="221" applyFont="1" applyFill="1" applyBorder="1" applyAlignment="1">
      <alignment horizontal="left" wrapText="1"/>
      <protection/>
    </xf>
    <xf numFmtId="49" fontId="23" fillId="0" borderId="14" xfId="0" applyNumberFormat="1" applyFont="1" applyFill="1" applyBorder="1" applyAlignment="1">
      <alignment horizontal="left"/>
    </xf>
    <xf numFmtId="0" fontId="23" fillId="0" borderId="14" xfId="221" applyFont="1" applyFill="1" applyBorder="1" applyAlignment="1">
      <alignment horizontal="left" vertical="center" wrapText="1"/>
      <protection/>
    </xf>
    <xf numFmtId="0" fontId="23" fillId="0" borderId="14" xfId="221" applyFont="1" applyFill="1" applyBorder="1" applyAlignment="1">
      <alignment horizontal="left" wrapText="1"/>
      <protection/>
    </xf>
    <xf numFmtId="49" fontId="23" fillId="0" borderId="11" xfId="0" applyNumberFormat="1" applyFont="1" applyFill="1" applyBorder="1" applyAlignment="1">
      <alignment horizontal="right"/>
    </xf>
    <xf numFmtId="0" fontId="23" fillId="46" borderId="29" xfId="0" applyFont="1" applyFill="1" applyBorder="1" applyAlignment="1">
      <alignment/>
    </xf>
    <xf numFmtId="0" fontId="23" fillId="0" borderId="12" xfId="0" applyFont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right"/>
    </xf>
    <xf numFmtId="0" fontId="23" fillId="0" borderId="23" xfId="221" applyFont="1" applyFill="1" applyBorder="1" applyAlignment="1">
      <alignment horizontal="left" wrapText="1"/>
      <protection/>
    </xf>
    <xf numFmtId="0" fontId="23" fillId="0" borderId="14" xfId="0" applyFont="1" applyBorder="1" applyAlignment="1">
      <alignment horizontal="left" wrapText="1"/>
    </xf>
    <xf numFmtId="3" fontId="25" fillId="0" borderId="42" xfId="0" applyNumberFormat="1" applyFont="1" applyFill="1" applyBorder="1" applyAlignment="1">
      <alignment/>
    </xf>
    <xf numFmtId="0" fontId="23" fillId="0" borderId="15" xfId="221" applyFont="1" applyFill="1" applyBorder="1" applyAlignment="1">
      <alignment horizontal="left" wrapText="1"/>
      <protection/>
    </xf>
    <xf numFmtId="0" fontId="23" fillId="0" borderId="29" xfId="0" applyFont="1" applyFill="1" applyBorder="1" applyAlignment="1">
      <alignment wrapText="1"/>
    </xf>
    <xf numFmtId="3" fontId="25" fillId="0" borderId="29" xfId="0" applyNumberFormat="1" applyFont="1" applyFill="1" applyBorder="1" applyAlignment="1">
      <alignment/>
    </xf>
    <xf numFmtId="0" fontId="25" fillId="0" borderId="12" xfId="0" applyFont="1" applyBorder="1" applyAlignment="1">
      <alignment horizontal="left" wrapText="1"/>
    </xf>
    <xf numFmtId="49" fontId="25" fillId="0" borderId="53" xfId="0" applyNumberFormat="1" applyFont="1" applyFill="1" applyBorder="1" applyAlignment="1">
      <alignment horizontal="right"/>
    </xf>
    <xf numFmtId="0" fontId="25" fillId="0" borderId="0" xfId="0" applyFont="1" applyBorder="1" applyAlignment="1">
      <alignment wrapText="1"/>
    </xf>
    <xf numFmtId="0" fontId="23" fillId="0" borderId="14" xfId="222" applyFont="1" applyFill="1" applyBorder="1" applyAlignment="1">
      <alignment horizontal="left" wrapText="1"/>
      <protection/>
    </xf>
    <xf numFmtId="1" fontId="23" fillId="0" borderId="23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5" fillId="0" borderId="32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1" fontId="25" fillId="0" borderId="30" xfId="0" applyNumberFormat="1" applyFont="1" applyFill="1" applyBorder="1" applyAlignment="1">
      <alignment/>
    </xf>
    <xf numFmtId="186" fontId="25" fillId="0" borderId="30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right"/>
    </xf>
    <xf numFmtId="0" fontId="23" fillId="46" borderId="23" xfId="0" applyFont="1" applyFill="1" applyBorder="1" applyAlignment="1">
      <alignment/>
    </xf>
    <xf numFmtId="0" fontId="23" fillId="47" borderId="29" xfId="0" applyFont="1" applyFill="1" applyBorder="1" applyAlignment="1">
      <alignment horizontal="left" wrapText="1"/>
    </xf>
    <xf numFmtId="1" fontId="23" fillId="0" borderId="30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0" fontId="23" fillId="0" borderId="29" xfId="221" applyFont="1" applyFill="1" applyBorder="1" applyAlignment="1">
      <alignment horizontal="left" wrapText="1"/>
      <protection/>
    </xf>
    <xf numFmtId="186" fontId="23" fillId="0" borderId="24" xfId="0" applyNumberFormat="1" applyFont="1" applyFill="1" applyBorder="1" applyAlignment="1">
      <alignment/>
    </xf>
    <xf numFmtId="1" fontId="27" fillId="0" borderId="24" xfId="0" applyNumberFormat="1" applyFont="1" applyFill="1" applyBorder="1" applyAlignment="1">
      <alignment/>
    </xf>
    <xf numFmtId="3" fontId="23" fillId="47" borderId="14" xfId="0" applyNumberFormat="1" applyFont="1" applyFill="1" applyBorder="1" applyAlignment="1">
      <alignment/>
    </xf>
    <xf numFmtId="3" fontId="23" fillId="47" borderId="23" xfId="0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36" fillId="0" borderId="27" xfId="0" applyNumberFormat="1" applyFont="1" applyFill="1" applyBorder="1" applyAlignment="1">
      <alignment/>
    </xf>
    <xf numFmtId="0" fontId="22" fillId="0" borderId="34" xfId="221" applyFont="1" applyFill="1" applyBorder="1" applyAlignment="1">
      <alignment horizontal="left" wrapText="1"/>
      <protection/>
    </xf>
    <xf numFmtId="0" fontId="22" fillId="0" borderId="14" xfId="221" applyFont="1" applyFill="1" applyBorder="1" applyAlignment="1">
      <alignment horizontal="left" wrapText="1"/>
      <protection/>
    </xf>
    <xf numFmtId="0" fontId="22" fillId="47" borderId="12" xfId="221" applyFont="1" applyFill="1" applyBorder="1" applyAlignment="1">
      <alignment horizontal="left" wrapText="1"/>
      <protection/>
    </xf>
    <xf numFmtId="0" fontId="22" fillId="47" borderId="14" xfId="221" applyFont="1" applyFill="1" applyBorder="1" applyAlignment="1">
      <alignment horizontal="left" wrapText="1"/>
      <protection/>
    </xf>
    <xf numFmtId="0" fontId="23" fillId="0" borderId="0" xfId="0" applyFont="1" applyAlignment="1">
      <alignment horizontal="left" wrapText="1"/>
    </xf>
    <xf numFmtId="0" fontId="38" fillId="0" borderId="14" xfId="0" applyFont="1" applyBorder="1" applyAlignment="1">
      <alignment wrapText="1"/>
    </xf>
    <xf numFmtId="0" fontId="22" fillId="0" borderId="12" xfId="221" applyFont="1" applyFill="1" applyBorder="1" applyAlignment="1">
      <alignment horizontal="left" wrapText="1"/>
      <protection/>
    </xf>
    <xf numFmtId="0" fontId="23" fillId="0" borderId="15" xfId="0" applyFont="1" applyBorder="1" applyAlignment="1">
      <alignment horizontal="left" wrapText="1"/>
    </xf>
    <xf numFmtId="3" fontId="25" fillId="0" borderId="54" xfId="0" applyNumberFormat="1" applyFont="1" applyFill="1" applyBorder="1" applyAlignment="1">
      <alignment/>
    </xf>
    <xf numFmtId="0" fontId="22" fillId="0" borderId="29" xfId="221" applyFont="1" applyFill="1" applyBorder="1" applyAlignment="1">
      <alignment horizontal="left" wrapText="1"/>
      <protection/>
    </xf>
    <xf numFmtId="3" fontId="27" fillId="0" borderId="12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3" fillId="46" borderId="14" xfId="0" applyNumberFormat="1" applyFont="1" applyFill="1" applyBorder="1" applyAlignment="1">
      <alignment/>
    </xf>
    <xf numFmtId="3" fontId="27" fillId="0" borderId="33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 applyProtection="1">
      <alignment/>
      <protection/>
    </xf>
    <xf numFmtId="3" fontId="36" fillId="0" borderId="0" xfId="0" applyNumberFormat="1" applyFont="1" applyFill="1" applyBorder="1" applyAlignment="1">
      <alignment/>
    </xf>
    <xf numFmtId="3" fontId="23" fillId="47" borderId="32" xfId="0" applyNumberFormat="1" applyFont="1" applyFill="1" applyBorder="1" applyAlignment="1">
      <alignment/>
    </xf>
    <xf numFmtId="3" fontId="25" fillId="47" borderId="23" xfId="0" applyNumberFormat="1" applyFont="1" applyFill="1" applyBorder="1" applyAlignment="1">
      <alignment/>
    </xf>
    <xf numFmtId="3" fontId="25" fillId="47" borderId="21" xfId="0" applyNumberFormat="1" applyFont="1" applyFill="1" applyBorder="1" applyAlignment="1">
      <alignment/>
    </xf>
    <xf numFmtId="49" fontId="23" fillId="47" borderId="13" xfId="0" applyNumberFormat="1" applyFont="1" applyFill="1" applyBorder="1" applyAlignment="1">
      <alignment horizontal="right"/>
    </xf>
    <xf numFmtId="3" fontId="23" fillId="47" borderId="21" xfId="0" applyNumberFormat="1" applyFont="1" applyFill="1" applyBorder="1" applyAlignment="1">
      <alignment/>
    </xf>
    <xf numFmtId="3" fontId="25" fillId="47" borderId="27" xfId="0" applyNumberFormat="1" applyFont="1" applyFill="1" applyBorder="1" applyAlignment="1">
      <alignment/>
    </xf>
    <xf numFmtId="3" fontId="23" fillId="47" borderId="30" xfId="0" applyNumberFormat="1" applyFont="1" applyFill="1" applyBorder="1" applyAlignment="1">
      <alignment/>
    </xf>
    <xf numFmtId="3" fontId="23" fillId="47" borderId="15" xfId="0" applyNumberFormat="1" applyFont="1" applyFill="1" applyBorder="1" applyAlignment="1">
      <alignment/>
    </xf>
    <xf numFmtId="3" fontId="23" fillId="47" borderId="24" xfId="0" applyNumberFormat="1" applyFont="1" applyFill="1" applyBorder="1" applyAlignment="1">
      <alignment/>
    </xf>
    <xf numFmtId="0" fontId="23" fillId="47" borderId="14" xfId="0" applyFont="1" applyFill="1" applyBorder="1" applyAlignment="1">
      <alignment wrapText="1"/>
    </xf>
  </cellXfs>
  <cellStyles count="255">
    <cellStyle name="Normal" xfId="0"/>
    <cellStyle name="1. izcēlums 2" xfId="15"/>
    <cellStyle name="1. izcēlums" xfId="16"/>
    <cellStyle name="2. izcēlums 2" xfId="17"/>
    <cellStyle name="20% - Accent1" xfId="18"/>
    <cellStyle name="20% - Accent1 2 2" xfId="19"/>
    <cellStyle name="20% - Accent1 2 2 2" xfId="20"/>
    <cellStyle name="20% - Accent1 2 2 3" xfId="21"/>
    <cellStyle name="20% - Accent2" xfId="22"/>
    <cellStyle name="20% - Accent2 2 2" xfId="23"/>
    <cellStyle name="20% - Accent2 2 2 2" xfId="24"/>
    <cellStyle name="20% - Accent2 2 2 3" xfId="25"/>
    <cellStyle name="20% - Accent3" xfId="26"/>
    <cellStyle name="20% - Accent3 2 2" xfId="27"/>
    <cellStyle name="20% - Accent3 2 2 2" xfId="28"/>
    <cellStyle name="20% - Accent3 2 2 3" xfId="29"/>
    <cellStyle name="20% - Accent4" xfId="30"/>
    <cellStyle name="20% - Accent4 2 2" xfId="31"/>
    <cellStyle name="20% - Accent4 2 2 2" xfId="32"/>
    <cellStyle name="20% - Accent4 2 2 3" xfId="33"/>
    <cellStyle name="20% - Accent5" xfId="34"/>
    <cellStyle name="20% - Accent5 2 2" xfId="35"/>
    <cellStyle name="20% - Accent5 2 2 2" xfId="36"/>
    <cellStyle name="20% - Accent5 2 2 3" xfId="37"/>
    <cellStyle name="20% - Accent6" xfId="38"/>
    <cellStyle name="20% - Accent6 2 2" xfId="39"/>
    <cellStyle name="20% - Accent6 2 2 2" xfId="40"/>
    <cellStyle name="20% - Accent6 2 2 3" xfId="41"/>
    <cellStyle name="20% no 1. izcēluma" xfId="42"/>
    <cellStyle name="20% no 1. izcēluma 2" xfId="43"/>
    <cellStyle name="20% no 1. izcēluma" xfId="44"/>
    <cellStyle name="20% no 2. izcēluma" xfId="45"/>
    <cellStyle name="20% no 2. izcēluma 2" xfId="46"/>
    <cellStyle name="20% no 2. izcēluma" xfId="47"/>
    <cellStyle name="20% no 3. izcēluma" xfId="48"/>
    <cellStyle name="20% no 3. izcēluma 2" xfId="49"/>
    <cellStyle name="20% no 3. izcēluma" xfId="50"/>
    <cellStyle name="20% no 4. izcēluma" xfId="51"/>
    <cellStyle name="20% no 4. izcēluma 2" xfId="52"/>
    <cellStyle name="20% no 4. izcēluma" xfId="53"/>
    <cellStyle name="20% no 5. izcēluma" xfId="54"/>
    <cellStyle name="20% no 5. izcēluma 2" xfId="55"/>
    <cellStyle name="20% no 5. izcēluma" xfId="56"/>
    <cellStyle name="20% no 6. izcēluma" xfId="57"/>
    <cellStyle name="20% no 6. izcēluma 2" xfId="58"/>
    <cellStyle name="20% no 6. izcēluma" xfId="59"/>
    <cellStyle name="3. izcēlums  2" xfId="60"/>
    <cellStyle name="4. izcēlums 2" xfId="61"/>
    <cellStyle name="40% - Accent1" xfId="62"/>
    <cellStyle name="40% - Accent1 2 2" xfId="63"/>
    <cellStyle name="40% - Accent1 2 2 2" xfId="64"/>
    <cellStyle name="40% - Accent1 2 2 3" xfId="65"/>
    <cellStyle name="40% - Accent2" xfId="66"/>
    <cellStyle name="40% - Accent2 2 2" xfId="67"/>
    <cellStyle name="40% - Accent2 2 2 2" xfId="68"/>
    <cellStyle name="40% - Accent2 2 2 3" xfId="69"/>
    <cellStyle name="40% - Accent3" xfId="70"/>
    <cellStyle name="40% - Accent3 2 2" xfId="71"/>
    <cellStyle name="40% - Accent3 2 2 2" xfId="72"/>
    <cellStyle name="40% - Accent3 2 2 3" xfId="73"/>
    <cellStyle name="40% - Accent4" xfId="74"/>
    <cellStyle name="40% - Accent4 2 2" xfId="75"/>
    <cellStyle name="40% - Accent4 2 2 2" xfId="76"/>
    <cellStyle name="40% - Accent4 2 2 3" xfId="77"/>
    <cellStyle name="40% - Accent5" xfId="78"/>
    <cellStyle name="40% - Accent5 2 2" xfId="79"/>
    <cellStyle name="40% - Accent5 2 2 2" xfId="80"/>
    <cellStyle name="40% - Accent5 2 2 3" xfId="81"/>
    <cellStyle name="40% - Accent6" xfId="82"/>
    <cellStyle name="40% - Accent6 2 2" xfId="83"/>
    <cellStyle name="40% - Accent6 2 2 2" xfId="84"/>
    <cellStyle name="40% - Accent6 2 2 3" xfId="85"/>
    <cellStyle name="40% no 1. izcēluma" xfId="86"/>
    <cellStyle name="40% no 1. izcēluma 2" xfId="87"/>
    <cellStyle name="40% no 1. izcēluma" xfId="88"/>
    <cellStyle name="40% no 2. izcēluma" xfId="89"/>
    <cellStyle name="40% no 2. izcēluma 2" xfId="90"/>
    <cellStyle name="40% no 2. izcēluma" xfId="91"/>
    <cellStyle name="40% no 3. izcēluma" xfId="92"/>
    <cellStyle name="40% no 3. izcēluma 2" xfId="93"/>
    <cellStyle name="40% no 3. izcēluma" xfId="94"/>
    <cellStyle name="40% no 4. izcēluma" xfId="95"/>
    <cellStyle name="40% no 4. izcēluma 2" xfId="96"/>
    <cellStyle name="40% no 4. izcēluma" xfId="97"/>
    <cellStyle name="40% no 5. izcēluma" xfId="98"/>
    <cellStyle name="40% no 5. izcēluma 2" xfId="99"/>
    <cellStyle name="40% no 5. izcēluma" xfId="100"/>
    <cellStyle name="40% no 6. izcēluma" xfId="101"/>
    <cellStyle name="40% no 6. izcēluma 2" xfId="102"/>
    <cellStyle name="40% no 6. izcēluma" xfId="103"/>
    <cellStyle name="5. izcēlums 2" xfId="104"/>
    <cellStyle name="6. izcēlums 2" xfId="105"/>
    <cellStyle name="60% - Accent1" xfId="106"/>
    <cellStyle name="60% - Accent1 2 2" xfId="107"/>
    <cellStyle name="60% - Accent2" xfId="108"/>
    <cellStyle name="60% - Accent2 2 2" xfId="109"/>
    <cellStyle name="60% - Accent3" xfId="110"/>
    <cellStyle name="60% - Accent3 2 2" xfId="111"/>
    <cellStyle name="60% - Accent4" xfId="112"/>
    <cellStyle name="60% - Accent4 2 2" xfId="113"/>
    <cellStyle name="60% - Accent5" xfId="114"/>
    <cellStyle name="60% - Accent5 2 2" xfId="115"/>
    <cellStyle name="60% - Accent6" xfId="116"/>
    <cellStyle name="60% - Accent6 2 2" xfId="117"/>
    <cellStyle name="60% no 1. izcēluma" xfId="118"/>
    <cellStyle name="60% no 1. izcēluma 2" xfId="119"/>
    <cellStyle name="60% no 1. izcēluma" xfId="120"/>
    <cellStyle name="60% no 2. izcēluma" xfId="121"/>
    <cellStyle name="60% no 2. izcēluma 2" xfId="122"/>
    <cellStyle name="60% no 2. izcēluma" xfId="123"/>
    <cellStyle name="60% no 3. izcēluma" xfId="124"/>
    <cellStyle name="60% no 3. izcēluma 2" xfId="125"/>
    <cellStyle name="60% no 3. izcēluma" xfId="126"/>
    <cellStyle name="60% no 4. izcēluma" xfId="127"/>
    <cellStyle name="60% no 4. izcēluma 2" xfId="128"/>
    <cellStyle name="60% no 4. izcēluma" xfId="129"/>
    <cellStyle name="60% no 5. izcēluma" xfId="130"/>
    <cellStyle name="60% no 5. izcēluma 2" xfId="131"/>
    <cellStyle name="60% no 5. izcēluma" xfId="132"/>
    <cellStyle name="60% no 6. izcēluma" xfId="133"/>
    <cellStyle name="60% no 6. izcēluma 2" xfId="134"/>
    <cellStyle name="60% no 6. izcēluma" xfId="135"/>
    <cellStyle name="Accent1" xfId="136"/>
    <cellStyle name="Accent1 2 2" xfId="137"/>
    <cellStyle name="Accent2" xfId="138"/>
    <cellStyle name="Accent2 2 2" xfId="139"/>
    <cellStyle name="Accent3" xfId="140"/>
    <cellStyle name="Accent3 2 2" xfId="141"/>
    <cellStyle name="Accent4" xfId="142"/>
    <cellStyle name="Accent4 2 2" xfId="143"/>
    <cellStyle name="Accent5" xfId="144"/>
    <cellStyle name="Accent5 2 2" xfId="145"/>
    <cellStyle name="Accent6" xfId="146"/>
    <cellStyle name="Accent6 2 2" xfId="147"/>
    <cellStyle name="Aprēķināšana 2" xfId="148"/>
    <cellStyle name="Bad" xfId="149"/>
    <cellStyle name="Bad 2 2" xfId="150"/>
    <cellStyle name="Brīdinājuma teksts 2" xfId="151"/>
    <cellStyle name="Calculation" xfId="152"/>
    <cellStyle name="Calculation 2 2" xfId="153"/>
    <cellStyle name="Check Cell" xfId="154"/>
    <cellStyle name="Check Cell 2 2" xfId="155"/>
    <cellStyle name="Comma" xfId="156"/>
    <cellStyle name="Comma [0]" xfId="157"/>
    <cellStyle name="Currency" xfId="158"/>
    <cellStyle name="Currency [0]" xfId="159"/>
    <cellStyle name="Currency 2" xfId="160"/>
    <cellStyle name="Currency 2 2" xfId="161"/>
    <cellStyle name="Explanatory Text" xfId="162"/>
    <cellStyle name="Explanatory Text 2 2" xfId="163"/>
    <cellStyle name="Followed Hyperlink" xfId="164"/>
    <cellStyle name="Good" xfId="165"/>
    <cellStyle name="Good 2 2" xfId="166"/>
    <cellStyle name="Heading 1" xfId="167"/>
    <cellStyle name="Heading 1 2 2" xfId="168"/>
    <cellStyle name="Heading 2" xfId="169"/>
    <cellStyle name="Heading 2 2 2" xfId="170"/>
    <cellStyle name="Heading 3" xfId="171"/>
    <cellStyle name="Heading 3 2 2" xfId="172"/>
    <cellStyle name="Heading 4" xfId="173"/>
    <cellStyle name="Heading 4 2 2" xfId="174"/>
    <cellStyle name="Hyperlink" xfId="175"/>
    <cellStyle name="Ievade 2" xfId="176"/>
    <cellStyle name="Input" xfId="177"/>
    <cellStyle name="Input 2 2" xfId="178"/>
    <cellStyle name="Izvade 2" xfId="179"/>
    <cellStyle name="Kopsumma 2" xfId="180"/>
    <cellStyle name="Labs" xfId="181"/>
    <cellStyle name="Labs 2" xfId="182"/>
    <cellStyle name="Linked Cell" xfId="183"/>
    <cellStyle name="Linked Cell 2 2" xfId="184"/>
    <cellStyle name="Neitrāls 2" xfId="185"/>
    <cellStyle name="Neutral" xfId="186"/>
    <cellStyle name="Neutral 2 2" xfId="187"/>
    <cellStyle name="Normal 10" xfId="188"/>
    <cellStyle name="Normal 10 2" xfId="189"/>
    <cellStyle name="Normal 11" xfId="190"/>
    <cellStyle name="Normal 11 2" xfId="191"/>
    <cellStyle name="Normal 12" xfId="192"/>
    <cellStyle name="Normal 12 2" xfId="193"/>
    <cellStyle name="Normal 13" xfId="194"/>
    <cellStyle name="Normal 13 2" xfId="195"/>
    <cellStyle name="Normal 14" xfId="196"/>
    <cellStyle name="Normal 14 2" xfId="197"/>
    <cellStyle name="Normal 15" xfId="198"/>
    <cellStyle name="Normal 15 2" xfId="199"/>
    <cellStyle name="Normal 16" xfId="200"/>
    <cellStyle name="Normal 16 2" xfId="201"/>
    <cellStyle name="Normal 18" xfId="202"/>
    <cellStyle name="Normal 2" xfId="203"/>
    <cellStyle name="Normal 2 2" xfId="204"/>
    <cellStyle name="Normal 2 3" xfId="205"/>
    <cellStyle name="Normal 20" xfId="206"/>
    <cellStyle name="Normal 20 2" xfId="207"/>
    <cellStyle name="Normal 21" xfId="208"/>
    <cellStyle name="Normal 21 2" xfId="209"/>
    <cellStyle name="Normal 3 2" xfId="210"/>
    <cellStyle name="Normal 4" xfId="211"/>
    <cellStyle name="Normal 4 2" xfId="212"/>
    <cellStyle name="Normal 4_7-4" xfId="213"/>
    <cellStyle name="Normal 5" xfId="214"/>
    <cellStyle name="Normal 5 2" xfId="215"/>
    <cellStyle name="Normal 8" xfId="216"/>
    <cellStyle name="Normal 8 2" xfId="217"/>
    <cellStyle name="Normal 9" xfId="218"/>
    <cellStyle name="Normal 9 2" xfId="219"/>
    <cellStyle name="Normal_2009.g plāns apst" xfId="220"/>
    <cellStyle name="Normal_PROJEKTI_2016_PLĀNS_Aija un Inese" xfId="221"/>
    <cellStyle name="Normal_PROJEKTI_2016_PLĀNS_Aija un Inese 2" xfId="222"/>
    <cellStyle name="Normal_Sheet1" xfId="223"/>
    <cellStyle name="Normal_Sheet1_Pielikumi oktobra korekcijam" xfId="224"/>
    <cellStyle name="Normal_Specbudz.kopsavilkums 2006.g un korekc." xfId="225"/>
    <cellStyle name="Nosaukums 2" xfId="226"/>
    <cellStyle name="Note" xfId="227"/>
    <cellStyle name="Note 2 2" xfId="228"/>
    <cellStyle name="Output" xfId="229"/>
    <cellStyle name="Output 2 2" xfId="230"/>
    <cellStyle name="Parastais_FMLikp01_p05_221205_pap_afp_makp" xfId="231"/>
    <cellStyle name="Parasts 2" xfId="232"/>
    <cellStyle name="Parasts 2 2" xfId="233"/>
    <cellStyle name="Parasts 2_2016.g. Ieņēmumu un izdevumu plāns" xfId="234"/>
    <cellStyle name="Parasts 3" xfId="235"/>
    <cellStyle name="Parasts 4" xfId="236"/>
    <cellStyle name="Paskaidrojošs teksts" xfId="237"/>
    <cellStyle name="Paskaidrojošs teksts 2" xfId="238"/>
    <cellStyle name="Pārbaudes šūna" xfId="239"/>
    <cellStyle name="Pārbaudes šūna 2" xfId="240"/>
    <cellStyle name="Percent" xfId="241"/>
    <cellStyle name="Percent 2" xfId="242"/>
    <cellStyle name="Piezīme" xfId="243"/>
    <cellStyle name="Piezīme 2" xfId="244"/>
    <cellStyle name="Procenti 2" xfId="245"/>
    <cellStyle name="Procenti 3" xfId="246"/>
    <cellStyle name="Procenti 4" xfId="247"/>
    <cellStyle name="Saistīta šūna" xfId="248"/>
    <cellStyle name="Saistīta šūna 2" xfId="249"/>
    <cellStyle name="Saistītā šūna" xfId="250"/>
    <cellStyle name="Slikts" xfId="251"/>
    <cellStyle name="Slikts 2" xfId="252"/>
    <cellStyle name="Style 1" xfId="253"/>
    <cellStyle name="Title" xfId="254"/>
    <cellStyle name="Title 2 2" xfId="255"/>
    <cellStyle name="Total" xfId="256"/>
    <cellStyle name="Total 2 2" xfId="257"/>
    <cellStyle name="V?st." xfId="258"/>
    <cellStyle name="Virsraksts 1" xfId="259"/>
    <cellStyle name="Virsraksts 1 2" xfId="260"/>
    <cellStyle name="Virsraksts 2" xfId="261"/>
    <cellStyle name="Virsraksts 2 2" xfId="262"/>
    <cellStyle name="Virsraksts 3" xfId="263"/>
    <cellStyle name="Virsraksts 3 2" xfId="264"/>
    <cellStyle name="Virsraksts 4" xfId="265"/>
    <cellStyle name="Virsraksts 4 2" xfId="266"/>
    <cellStyle name="Warning Text" xfId="267"/>
    <cellStyle name="Warning Text 2 2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5" sqref="E55"/>
    </sheetView>
  </sheetViews>
  <sheetFormatPr defaultColWidth="9.140625" defaultRowHeight="12.75"/>
  <cols>
    <col min="1" max="1" width="13.28125" style="12" customWidth="1"/>
    <col min="2" max="2" width="41.00390625" style="13" customWidth="1"/>
    <col min="3" max="3" width="12.7109375" style="12" customWidth="1"/>
    <col min="4" max="4" width="13.8515625" style="14" customWidth="1"/>
    <col min="5" max="5" width="10.7109375" style="12" customWidth="1"/>
    <col min="6" max="6" width="11.00390625" style="12" customWidth="1"/>
    <col min="7" max="7" width="10.57421875" style="12" bestFit="1" customWidth="1"/>
    <col min="8" max="9" width="9.7109375" style="12" customWidth="1"/>
    <col min="10" max="10" width="10.7109375" style="12" customWidth="1"/>
    <col min="11" max="11" width="10.00390625" style="12" customWidth="1"/>
    <col min="12" max="12" width="9.7109375" style="12" customWidth="1"/>
    <col min="13" max="13" width="10.421875" style="12" customWidth="1"/>
    <col min="14" max="14" width="10.28125" style="12" customWidth="1"/>
    <col min="15" max="15" width="13.00390625" style="16" customWidth="1"/>
    <col min="16" max="16384" width="9.140625" style="12" customWidth="1"/>
  </cols>
  <sheetData>
    <row r="1" spans="5:6" ht="15">
      <c r="E1" s="15" t="s">
        <v>123</v>
      </c>
      <c r="F1" s="15"/>
    </row>
    <row r="2" spans="1:6" ht="15">
      <c r="A2" s="17"/>
      <c r="E2" s="17" t="s">
        <v>500</v>
      </c>
      <c r="F2" s="17"/>
    </row>
    <row r="3" spans="1:6" ht="15">
      <c r="A3" s="17"/>
      <c r="E3" s="17" t="s">
        <v>502</v>
      </c>
      <c r="F3" s="17"/>
    </row>
    <row r="5" spans="1:4" ht="20.25">
      <c r="A5" s="1" t="s">
        <v>369</v>
      </c>
      <c r="B5" s="1"/>
      <c r="C5" s="1"/>
      <c r="D5" s="1"/>
    </row>
    <row r="6" spans="1:13" ht="15.75" thickBot="1">
      <c r="A6" s="17"/>
      <c r="B6" s="18"/>
      <c r="C6" s="17"/>
      <c r="M6" s="19"/>
    </row>
    <row r="7" spans="1:15" ht="104.25" customHeight="1" thickBot="1">
      <c r="A7" s="20" t="s">
        <v>0</v>
      </c>
      <c r="B7" s="21" t="s">
        <v>136</v>
      </c>
      <c r="C7" s="184" t="s">
        <v>370</v>
      </c>
      <c r="D7" s="185" t="s">
        <v>371</v>
      </c>
      <c r="E7" s="22" t="s">
        <v>372</v>
      </c>
      <c r="F7" s="22" t="s">
        <v>373</v>
      </c>
      <c r="G7" s="23" t="s">
        <v>374</v>
      </c>
      <c r="H7" s="23" t="s">
        <v>375</v>
      </c>
      <c r="I7" s="23" t="s">
        <v>376</v>
      </c>
      <c r="J7" s="23" t="s">
        <v>377</v>
      </c>
      <c r="K7" s="23" t="s">
        <v>378</v>
      </c>
      <c r="L7" s="23" t="s">
        <v>379</v>
      </c>
      <c r="M7" s="23" t="s">
        <v>380</v>
      </c>
      <c r="N7" s="24" t="s">
        <v>381</v>
      </c>
      <c r="O7" s="25" t="s">
        <v>382</v>
      </c>
    </row>
    <row r="8" spans="1:15" ht="15.75" thickBot="1">
      <c r="A8" s="26"/>
      <c r="B8" s="27" t="s">
        <v>19</v>
      </c>
      <c r="C8" s="28">
        <f aca="true" t="shared" si="0" ref="C8:N8">C9+C12+C17</f>
        <v>24597218</v>
      </c>
      <c r="D8" s="28">
        <f t="shared" si="0"/>
        <v>0</v>
      </c>
      <c r="E8" s="28">
        <f t="shared" si="0"/>
        <v>0</v>
      </c>
      <c r="F8" s="29">
        <f t="shared" si="0"/>
        <v>0</v>
      </c>
      <c r="G8" s="28">
        <f t="shared" si="0"/>
        <v>105300</v>
      </c>
      <c r="H8" s="28">
        <f t="shared" si="0"/>
        <v>50140</v>
      </c>
      <c r="I8" s="28">
        <f t="shared" si="0"/>
        <v>44700</v>
      </c>
      <c r="J8" s="28">
        <f t="shared" si="0"/>
        <v>93211</v>
      </c>
      <c r="K8" s="28">
        <f t="shared" si="0"/>
        <v>49365</v>
      </c>
      <c r="L8" s="28">
        <f t="shared" si="0"/>
        <v>40200</v>
      </c>
      <c r="M8" s="28">
        <f t="shared" si="0"/>
        <v>44482</v>
      </c>
      <c r="N8" s="28">
        <f t="shared" si="0"/>
        <v>52730</v>
      </c>
      <c r="O8" s="30">
        <f>SUM(C8:N8)</f>
        <v>25077346</v>
      </c>
    </row>
    <row r="9" spans="1:15" ht="15">
      <c r="A9" s="31" t="s">
        <v>20</v>
      </c>
      <c r="B9" s="9" t="s">
        <v>137</v>
      </c>
      <c r="C9" s="32">
        <f aca="true" t="shared" si="1" ref="C9:N9">SUM(C10:C11)</f>
        <v>22825918</v>
      </c>
      <c r="D9" s="32">
        <f t="shared" si="1"/>
        <v>0</v>
      </c>
      <c r="E9" s="32">
        <f t="shared" si="1"/>
        <v>0</v>
      </c>
      <c r="F9" s="33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4">
        <f aca="true" t="shared" si="2" ref="O9:O47">SUM(C9:N9)</f>
        <v>22825918</v>
      </c>
    </row>
    <row r="10" spans="1:15" ht="45">
      <c r="A10" s="35" t="s">
        <v>164</v>
      </c>
      <c r="B10" s="8" t="s">
        <v>165</v>
      </c>
      <c r="C10" s="230">
        <v>104430</v>
      </c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6"/>
      <c r="O10" s="34">
        <f t="shared" si="2"/>
        <v>104430</v>
      </c>
    </row>
    <row r="11" spans="1:15" ht="30">
      <c r="A11" s="35" t="s">
        <v>166</v>
      </c>
      <c r="B11" s="8" t="s">
        <v>167</v>
      </c>
      <c r="C11" s="36">
        <v>22721488</v>
      </c>
      <c r="D11" s="36"/>
      <c r="E11" s="38"/>
      <c r="F11" s="37"/>
      <c r="G11" s="36"/>
      <c r="H11" s="36"/>
      <c r="I11" s="36"/>
      <c r="J11" s="36"/>
      <c r="K11" s="36"/>
      <c r="L11" s="36"/>
      <c r="M11" s="36"/>
      <c r="N11" s="36"/>
      <c r="O11" s="34">
        <f t="shared" si="2"/>
        <v>22721488</v>
      </c>
    </row>
    <row r="12" spans="1:15" ht="15">
      <c r="A12" s="39" t="s">
        <v>138</v>
      </c>
      <c r="B12" s="8" t="s">
        <v>139</v>
      </c>
      <c r="C12" s="36">
        <f>C13</f>
        <v>1701300</v>
      </c>
      <c r="D12" s="36"/>
      <c r="E12" s="36"/>
      <c r="F12" s="37"/>
      <c r="G12" s="36">
        <f>G13</f>
        <v>105300</v>
      </c>
      <c r="H12" s="40">
        <f aca="true" t="shared" si="3" ref="H12:N12">H13</f>
        <v>50140</v>
      </c>
      <c r="I12" s="40">
        <f t="shared" si="3"/>
        <v>44700</v>
      </c>
      <c r="J12" s="40">
        <f t="shared" si="3"/>
        <v>93211</v>
      </c>
      <c r="K12" s="40">
        <f t="shared" si="3"/>
        <v>49365</v>
      </c>
      <c r="L12" s="40">
        <f t="shared" si="3"/>
        <v>40200</v>
      </c>
      <c r="M12" s="40">
        <f t="shared" si="3"/>
        <v>44482</v>
      </c>
      <c r="N12" s="40">
        <f t="shared" si="3"/>
        <v>52730</v>
      </c>
      <c r="O12" s="34">
        <f t="shared" si="2"/>
        <v>2181428</v>
      </c>
    </row>
    <row r="13" spans="1:15" ht="15">
      <c r="A13" s="39" t="s">
        <v>21</v>
      </c>
      <c r="B13" s="8" t="s">
        <v>22</v>
      </c>
      <c r="C13" s="36">
        <f>SUM(C14:C16)</f>
        <v>1701300</v>
      </c>
      <c r="D13" s="36"/>
      <c r="E13" s="36"/>
      <c r="F13" s="37"/>
      <c r="G13" s="36">
        <f>SUM(G14:G16)</f>
        <v>105300</v>
      </c>
      <c r="H13" s="36">
        <f aca="true" t="shared" si="4" ref="H13:N13">SUM(H14:H16)</f>
        <v>50140</v>
      </c>
      <c r="I13" s="36">
        <f t="shared" si="4"/>
        <v>44700</v>
      </c>
      <c r="J13" s="36">
        <f t="shared" si="4"/>
        <v>93211</v>
      </c>
      <c r="K13" s="36">
        <f t="shared" si="4"/>
        <v>49365</v>
      </c>
      <c r="L13" s="36">
        <f t="shared" si="4"/>
        <v>40200</v>
      </c>
      <c r="M13" s="36">
        <f t="shared" si="4"/>
        <v>44482</v>
      </c>
      <c r="N13" s="36">
        <f t="shared" si="4"/>
        <v>52730</v>
      </c>
      <c r="O13" s="34">
        <f t="shared" si="2"/>
        <v>2181428</v>
      </c>
    </row>
    <row r="14" spans="1:15" ht="15">
      <c r="A14" s="35" t="s">
        <v>1</v>
      </c>
      <c r="B14" s="8" t="s">
        <v>23</v>
      </c>
      <c r="C14" s="268">
        <v>761233</v>
      </c>
      <c r="D14" s="40"/>
      <c r="E14" s="40"/>
      <c r="F14" s="78"/>
      <c r="G14" s="233">
        <v>94000</v>
      </c>
      <c r="H14" s="40">
        <v>45230</v>
      </c>
      <c r="I14" s="40">
        <v>40000</v>
      </c>
      <c r="J14" s="40">
        <v>84237</v>
      </c>
      <c r="K14" s="40">
        <v>45000</v>
      </c>
      <c r="L14" s="36">
        <v>37650</v>
      </c>
      <c r="M14" s="36">
        <v>42994</v>
      </c>
      <c r="N14" s="40">
        <v>50228</v>
      </c>
      <c r="O14" s="34">
        <f t="shared" si="2"/>
        <v>1200572</v>
      </c>
    </row>
    <row r="15" spans="1:15" ht="15">
      <c r="A15" s="35" t="s">
        <v>2</v>
      </c>
      <c r="B15" s="8" t="s">
        <v>24</v>
      </c>
      <c r="C15" s="40">
        <v>528947</v>
      </c>
      <c r="D15" s="41"/>
      <c r="E15" s="41"/>
      <c r="F15" s="42"/>
      <c r="G15" s="43">
        <v>4950</v>
      </c>
      <c r="H15" s="41">
        <v>2950</v>
      </c>
      <c r="I15" s="41">
        <v>2200</v>
      </c>
      <c r="J15" s="41">
        <v>4554</v>
      </c>
      <c r="K15" s="41">
        <v>4365</v>
      </c>
      <c r="L15" s="41">
        <v>2550</v>
      </c>
      <c r="M15" s="41">
        <v>228</v>
      </c>
      <c r="N15" s="41">
        <v>402</v>
      </c>
      <c r="O15" s="34">
        <f t="shared" si="2"/>
        <v>551146</v>
      </c>
    </row>
    <row r="16" spans="1:15" ht="15">
      <c r="A16" s="35" t="s">
        <v>273</v>
      </c>
      <c r="B16" s="8" t="s">
        <v>274</v>
      </c>
      <c r="C16" s="40">
        <v>411120</v>
      </c>
      <c r="D16" s="41"/>
      <c r="E16" s="41"/>
      <c r="F16" s="42"/>
      <c r="G16" s="43">
        <v>6350</v>
      </c>
      <c r="H16" s="41">
        <v>1960</v>
      </c>
      <c r="I16" s="41">
        <v>2500</v>
      </c>
      <c r="J16" s="41">
        <v>4420</v>
      </c>
      <c r="K16" s="41"/>
      <c r="L16" s="41"/>
      <c r="M16" s="41">
        <v>1260</v>
      </c>
      <c r="N16" s="41">
        <v>2100</v>
      </c>
      <c r="O16" s="34">
        <f t="shared" si="2"/>
        <v>429710</v>
      </c>
    </row>
    <row r="17" spans="1:15" ht="15.75" thickBot="1">
      <c r="A17" s="45" t="s">
        <v>3</v>
      </c>
      <c r="B17" s="5" t="s">
        <v>25</v>
      </c>
      <c r="C17" s="46">
        <v>70000</v>
      </c>
      <c r="D17" s="46"/>
      <c r="E17" s="46"/>
      <c r="F17" s="47"/>
      <c r="G17" s="48"/>
      <c r="H17" s="48"/>
      <c r="I17" s="48"/>
      <c r="J17" s="49"/>
      <c r="K17" s="49"/>
      <c r="L17" s="49"/>
      <c r="M17" s="49"/>
      <c r="N17" s="50"/>
      <c r="O17" s="51">
        <f t="shared" si="2"/>
        <v>70000</v>
      </c>
    </row>
    <row r="18" spans="1:15" ht="15.75" thickBot="1">
      <c r="A18" s="26"/>
      <c r="B18" s="27" t="s">
        <v>26</v>
      </c>
      <c r="C18" s="28">
        <f>SUM(C19:C25)</f>
        <v>155820</v>
      </c>
      <c r="D18" s="28">
        <f aca="true" t="shared" si="5" ref="D18:N18">SUM(D19:D25)</f>
        <v>0</v>
      </c>
      <c r="E18" s="28">
        <f t="shared" si="5"/>
        <v>0</v>
      </c>
      <c r="F18" s="28">
        <f t="shared" si="5"/>
        <v>0</v>
      </c>
      <c r="G18" s="28">
        <f t="shared" si="5"/>
        <v>4800</v>
      </c>
      <c r="H18" s="28">
        <f t="shared" si="5"/>
        <v>320</v>
      </c>
      <c r="I18" s="28">
        <f t="shared" si="5"/>
        <v>150</v>
      </c>
      <c r="J18" s="28">
        <f t="shared" si="5"/>
        <v>7594</v>
      </c>
      <c r="K18" s="28">
        <f t="shared" si="5"/>
        <v>40</v>
      </c>
      <c r="L18" s="28">
        <f t="shared" si="5"/>
        <v>3400</v>
      </c>
      <c r="M18" s="28">
        <f t="shared" si="5"/>
        <v>500</v>
      </c>
      <c r="N18" s="28">
        <f t="shared" si="5"/>
        <v>129</v>
      </c>
      <c r="O18" s="30">
        <f t="shared" si="2"/>
        <v>172753</v>
      </c>
    </row>
    <row r="19" spans="1:15" ht="15">
      <c r="A19" s="31" t="s">
        <v>495</v>
      </c>
      <c r="B19" s="158" t="s">
        <v>496</v>
      </c>
      <c r="C19" s="260">
        <v>60000</v>
      </c>
      <c r="D19" s="107"/>
      <c r="E19" s="107"/>
      <c r="F19" s="159"/>
      <c r="G19" s="107"/>
      <c r="H19" s="159"/>
      <c r="I19" s="159"/>
      <c r="J19" s="159"/>
      <c r="K19" s="159"/>
      <c r="L19" s="159"/>
      <c r="M19" s="159"/>
      <c r="N19" s="159"/>
      <c r="O19" s="34">
        <f t="shared" si="2"/>
        <v>60000</v>
      </c>
    </row>
    <row r="20" spans="1:15" ht="30">
      <c r="A20" s="31" t="s">
        <v>168</v>
      </c>
      <c r="B20" s="9" t="s">
        <v>169</v>
      </c>
      <c r="C20" s="32"/>
      <c r="D20" s="32"/>
      <c r="E20" s="32"/>
      <c r="F20" s="33"/>
      <c r="G20" s="52"/>
      <c r="H20" s="52"/>
      <c r="I20" s="53"/>
      <c r="J20" s="53"/>
      <c r="K20" s="53"/>
      <c r="L20" s="53"/>
      <c r="M20" s="53"/>
      <c r="N20" s="54"/>
      <c r="O20" s="34">
        <f t="shared" si="2"/>
        <v>0</v>
      </c>
    </row>
    <row r="21" spans="1:15" ht="30">
      <c r="A21" s="39" t="s">
        <v>27</v>
      </c>
      <c r="B21" s="8" t="s">
        <v>28</v>
      </c>
      <c r="C21" s="36">
        <v>11920</v>
      </c>
      <c r="D21" s="36"/>
      <c r="E21" s="36"/>
      <c r="F21" s="37"/>
      <c r="G21" s="55"/>
      <c r="H21" s="44">
        <v>200</v>
      </c>
      <c r="I21" s="56">
        <v>150</v>
      </c>
      <c r="J21" s="56">
        <v>2200</v>
      </c>
      <c r="K21" s="56">
        <v>40</v>
      </c>
      <c r="L21" s="56">
        <v>200</v>
      </c>
      <c r="M21" s="56">
        <v>200</v>
      </c>
      <c r="N21" s="57">
        <v>100</v>
      </c>
      <c r="O21" s="34">
        <f t="shared" si="2"/>
        <v>15010</v>
      </c>
    </row>
    <row r="22" spans="1:15" ht="15">
      <c r="A22" s="39" t="s">
        <v>5</v>
      </c>
      <c r="B22" s="8" t="s">
        <v>4</v>
      </c>
      <c r="C22" s="36">
        <v>16400</v>
      </c>
      <c r="D22" s="36"/>
      <c r="E22" s="36"/>
      <c r="F22" s="37"/>
      <c r="G22" s="44">
        <v>1300</v>
      </c>
      <c r="H22" s="44">
        <v>120</v>
      </c>
      <c r="I22" s="56"/>
      <c r="J22" s="56">
        <v>1458</v>
      </c>
      <c r="K22" s="56"/>
      <c r="L22" s="56">
        <v>200</v>
      </c>
      <c r="M22" s="56">
        <v>100</v>
      </c>
      <c r="N22" s="57">
        <v>29</v>
      </c>
      <c r="O22" s="34">
        <f t="shared" si="2"/>
        <v>19607</v>
      </c>
    </row>
    <row r="23" spans="1:15" ht="15">
      <c r="A23" s="39" t="s">
        <v>170</v>
      </c>
      <c r="B23" s="8" t="s">
        <v>135</v>
      </c>
      <c r="C23" s="36">
        <v>32000</v>
      </c>
      <c r="D23" s="36"/>
      <c r="E23" s="36"/>
      <c r="F23" s="37"/>
      <c r="G23" s="44">
        <v>500</v>
      </c>
      <c r="H23" s="44"/>
      <c r="I23" s="56"/>
      <c r="J23" s="56">
        <v>800</v>
      </c>
      <c r="K23" s="56"/>
      <c r="L23" s="56"/>
      <c r="M23" s="56"/>
      <c r="N23" s="57"/>
      <c r="O23" s="34">
        <f t="shared" si="2"/>
        <v>33300</v>
      </c>
    </row>
    <row r="24" spans="1:15" ht="15">
      <c r="A24" s="39" t="s">
        <v>140</v>
      </c>
      <c r="B24" s="8" t="s">
        <v>29</v>
      </c>
      <c r="C24" s="36">
        <v>27500</v>
      </c>
      <c r="D24" s="36"/>
      <c r="E24" s="36"/>
      <c r="F24" s="37"/>
      <c r="G24" s="44"/>
      <c r="H24" s="55"/>
      <c r="I24" s="56"/>
      <c r="J24" s="56"/>
      <c r="K24" s="56"/>
      <c r="L24" s="56"/>
      <c r="M24" s="56">
        <v>200</v>
      </c>
      <c r="N24" s="57"/>
      <c r="O24" s="34">
        <f t="shared" si="2"/>
        <v>27700</v>
      </c>
    </row>
    <row r="25" spans="1:15" ht="27.75" customHeight="1">
      <c r="A25" s="39" t="s">
        <v>30</v>
      </c>
      <c r="B25" s="8" t="s">
        <v>121</v>
      </c>
      <c r="C25" s="36">
        <v>8000</v>
      </c>
      <c r="D25" s="36"/>
      <c r="E25" s="36"/>
      <c r="F25" s="37"/>
      <c r="G25" s="36">
        <v>3000</v>
      </c>
      <c r="H25" s="37"/>
      <c r="I25" s="37"/>
      <c r="J25" s="56">
        <v>3136</v>
      </c>
      <c r="K25" s="37"/>
      <c r="L25" s="56">
        <v>3000</v>
      </c>
      <c r="M25" s="37"/>
      <c r="N25" s="37"/>
      <c r="O25" s="34">
        <f t="shared" si="2"/>
        <v>17136</v>
      </c>
    </row>
    <row r="26" spans="1:15" ht="58.5" thickBot="1">
      <c r="A26" s="3" t="s">
        <v>279</v>
      </c>
      <c r="B26" s="4" t="s">
        <v>280</v>
      </c>
      <c r="C26" s="58"/>
      <c r="D26" s="58"/>
      <c r="E26" s="58"/>
      <c r="F26" s="59"/>
      <c r="G26" s="58"/>
      <c r="H26" s="59"/>
      <c r="I26" s="59"/>
      <c r="J26" s="60"/>
      <c r="K26" s="59"/>
      <c r="L26" s="60"/>
      <c r="M26" s="59"/>
      <c r="N26" s="59"/>
      <c r="O26" s="34">
        <f t="shared" si="2"/>
        <v>0</v>
      </c>
    </row>
    <row r="27" spans="1:15" ht="15.75" thickBot="1">
      <c r="A27" s="61" t="s">
        <v>31</v>
      </c>
      <c r="B27" s="27" t="s">
        <v>118</v>
      </c>
      <c r="C27" s="28">
        <f aca="true" t="shared" si="6" ref="C27:N27">SUM(C28:C28)</f>
        <v>14648018</v>
      </c>
      <c r="D27" s="28">
        <f t="shared" si="6"/>
        <v>0</v>
      </c>
      <c r="E27" s="28">
        <f t="shared" si="6"/>
        <v>0</v>
      </c>
      <c r="F27" s="29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28">
        <f t="shared" si="6"/>
        <v>45550</v>
      </c>
      <c r="K27" s="28">
        <f t="shared" si="6"/>
        <v>0</v>
      </c>
      <c r="L27" s="28">
        <f t="shared" si="6"/>
        <v>6740</v>
      </c>
      <c r="M27" s="28">
        <f t="shared" si="6"/>
        <v>0</v>
      </c>
      <c r="N27" s="28">
        <f t="shared" si="6"/>
        <v>0</v>
      </c>
      <c r="O27" s="30">
        <f t="shared" si="2"/>
        <v>14700308</v>
      </c>
    </row>
    <row r="28" spans="1:15" ht="15.75" customHeight="1" thickBot="1">
      <c r="A28" s="62" t="s">
        <v>185</v>
      </c>
      <c r="B28" s="63" t="s">
        <v>186</v>
      </c>
      <c r="C28" s="267">
        <v>14648018</v>
      </c>
      <c r="D28" s="32"/>
      <c r="E28" s="32"/>
      <c r="F28" s="33"/>
      <c r="G28" s="32"/>
      <c r="H28" s="33"/>
      <c r="I28" s="33"/>
      <c r="J28" s="33">
        <v>45550</v>
      </c>
      <c r="K28" s="33"/>
      <c r="L28" s="33">
        <v>6740</v>
      </c>
      <c r="M28" s="33"/>
      <c r="N28" s="33"/>
      <c r="O28" s="34">
        <f t="shared" si="2"/>
        <v>14700308</v>
      </c>
    </row>
    <row r="29" spans="1:15" ht="15.75" thickBot="1">
      <c r="A29" s="61" t="s">
        <v>32</v>
      </c>
      <c r="B29" s="27" t="s">
        <v>33</v>
      </c>
      <c r="C29" s="29">
        <f>SUM(C30:C32)</f>
        <v>550000</v>
      </c>
      <c r="D29" s="29">
        <f aca="true" t="shared" si="7" ref="D29:N29">SUM(D30:D32)</f>
        <v>0</v>
      </c>
      <c r="E29" s="29">
        <f t="shared" si="7"/>
        <v>0</v>
      </c>
      <c r="F29" s="29">
        <f t="shared" si="7"/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87074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30">
        <f t="shared" si="2"/>
        <v>637074</v>
      </c>
    </row>
    <row r="30" spans="1:15" ht="30">
      <c r="A30" s="31" t="s">
        <v>141</v>
      </c>
      <c r="B30" s="9" t="s">
        <v>187</v>
      </c>
      <c r="C30" s="33"/>
      <c r="D30" s="33"/>
      <c r="E30" s="33"/>
      <c r="F30" s="33"/>
      <c r="G30" s="32"/>
      <c r="H30" s="33"/>
      <c r="I30" s="33"/>
      <c r="J30" s="33"/>
      <c r="K30" s="33"/>
      <c r="L30" s="33"/>
      <c r="M30" s="33"/>
      <c r="N30" s="33"/>
      <c r="O30" s="34">
        <f t="shared" si="2"/>
        <v>0</v>
      </c>
    </row>
    <row r="31" spans="1:15" ht="30">
      <c r="A31" s="39" t="s">
        <v>34</v>
      </c>
      <c r="B31" s="8" t="s">
        <v>188</v>
      </c>
      <c r="C31" s="37">
        <v>550000</v>
      </c>
      <c r="D31" s="37"/>
      <c r="E31" s="37"/>
      <c r="F31" s="37"/>
      <c r="G31" s="36"/>
      <c r="H31" s="37"/>
      <c r="I31" s="37"/>
      <c r="J31" s="37">
        <v>87074</v>
      </c>
      <c r="K31" s="37"/>
      <c r="L31" s="36"/>
      <c r="M31" s="37"/>
      <c r="N31" s="37"/>
      <c r="O31" s="34">
        <f t="shared" si="2"/>
        <v>637074</v>
      </c>
    </row>
    <row r="32" spans="1:15" ht="26.25" customHeight="1" thickBot="1">
      <c r="A32" s="45" t="s">
        <v>171</v>
      </c>
      <c r="B32" s="269" t="s">
        <v>314</v>
      </c>
      <c r="C32" s="46"/>
      <c r="D32" s="46"/>
      <c r="E32" s="46"/>
      <c r="F32" s="47"/>
      <c r="G32" s="247"/>
      <c r="H32" s="46"/>
      <c r="I32" s="64"/>
      <c r="J32" s="46"/>
      <c r="K32" s="47"/>
      <c r="L32" s="65"/>
      <c r="M32" s="66"/>
      <c r="N32" s="67"/>
      <c r="O32" s="51">
        <f t="shared" si="2"/>
        <v>0</v>
      </c>
    </row>
    <row r="33" spans="1:15" ht="15.75" thickBot="1">
      <c r="A33" s="61" t="s">
        <v>35</v>
      </c>
      <c r="B33" s="27" t="s">
        <v>36</v>
      </c>
      <c r="C33" s="29">
        <f aca="true" t="shared" si="8" ref="C33:N33">SUM(C34,C35,C41)</f>
        <v>387824</v>
      </c>
      <c r="D33" s="29">
        <f t="shared" si="8"/>
        <v>2187371</v>
      </c>
      <c r="E33" s="29">
        <f t="shared" si="8"/>
        <v>198724</v>
      </c>
      <c r="F33" s="29">
        <f t="shared" si="8"/>
        <v>251346</v>
      </c>
      <c r="G33" s="29">
        <f t="shared" si="8"/>
        <v>62310</v>
      </c>
      <c r="H33" s="29">
        <f t="shared" si="8"/>
        <v>99340</v>
      </c>
      <c r="I33" s="29">
        <f t="shared" si="8"/>
        <v>118700</v>
      </c>
      <c r="J33" s="29">
        <f t="shared" si="8"/>
        <v>609352</v>
      </c>
      <c r="K33" s="29">
        <f t="shared" si="8"/>
        <v>12382</v>
      </c>
      <c r="L33" s="29">
        <f t="shared" si="8"/>
        <v>12652</v>
      </c>
      <c r="M33" s="29">
        <f t="shared" si="8"/>
        <v>12800</v>
      </c>
      <c r="N33" s="29">
        <f t="shared" si="8"/>
        <v>42000</v>
      </c>
      <c r="O33" s="30">
        <f>SUM(C33:N33)</f>
        <v>3994801</v>
      </c>
    </row>
    <row r="34" spans="1:15" ht="31.5">
      <c r="A34" s="68" t="s">
        <v>172</v>
      </c>
      <c r="B34" s="69" t="s">
        <v>173</v>
      </c>
      <c r="C34" s="70"/>
      <c r="D34" s="32"/>
      <c r="E34" s="33"/>
      <c r="F34" s="33"/>
      <c r="G34" s="71"/>
      <c r="H34" s="71"/>
      <c r="I34" s="53"/>
      <c r="J34" s="53"/>
      <c r="K34" s="53"/>
      <c r="L34" s="53"/>
      <c r="M34" s="53"/>
      <c r="N34" s="54"/>
      <c r="O34" s="34">
        <f t="shared" si="2"/>
        <v>0</v>
      </c>
    </row>
    <row r="35" spans="1:15" ht="43.5">
      <c r="A35" s="72" t="s">
        <v>17</v>
      </c>
      <c r="B35" s="73" t="s">
        <v>189</v>
      </c>
      <c r="C35" s="74">
        <f aca="true" t="shared" si="9" ref="C35:N35">SUM(C36:C40)</f>
        <v>387824</v>
      </c>
      <c r="D35" s="74">
        <f t="shared" si="9"/>
        <v>2187371</v>
      </c>
      <c r="E35" s="74">
        <f t="shared" si="9"/>
        <v>198724</v>
      </c>
      <c r="F35" s="74">
        <f t="shared" si="9"/>
        <v>251346</v>
      </c>
      <c r="G35" s="74">
        <f t="shared" si="9"/>
        <v>62310</v>
      </c>
      <c r="H35" s="74">
        <f t="shared" si="9"/>
        <v>98340</v>
      </c>
      <c r="I35" s="74">
        <f t="shared" si="9"/>
        <v>118700</v>
      </c>
      <c r="J35" s="75">
        <f t="shared" si="9"/>
        <v>609352</v>
      </c>
      <c r="K35" s="74">
        <f t="shared" si="9"/>
        <v>10382</v>
      </c>
      <c r="L35" s="74">
        <f t="shared" si="9"/>
        <v>12652</v>
      </c>
      <c r="M35" s="74">
        <f t="shared" si="9"/>
        <v>12800</v>
      </c>
      <c r="N35" s="75">
        <f t="shared" si="9"/>
        <v>42000</v>
      </c>
      <c r="O35" s="34">
        <f>SUM(C35:N35)</f>
        <v>3991801</v>
      </c>
    </row>
    <row r="36" spans="1:15" ht="18" customHeight="1">
      <c r="A36" s="35" t="s">
        <v>142</v>
      </c>
      <c r="B36" s="8" t="s">
        <v>407</v>
      </c>
      <c r="C36" s="77"/>
      <c r="D36" s="77"/>
      <c r="E36" s="75"/>
      <c r="F36" s="76"/>
      <c r="G36" s="74"/>
      <c r="H36" s="75"/>
      <c r="I36" s="74"/>
      <c r="J36" s="78">
        <v>480</v>
      </c>
      <c r="K36" s="74"/>
      <c r="L36" s="75"/>
      <c r="M36" s="74"/>
      <c r="N36" s="75"/>
      <c r="O36" s="34"/>
    </row>
    <row r="37" spans="1:15" ht="15">
      <c r="A37" s="35" t="s">
        <v>162</v>
      </c>
      <c r="B37" s="8" t="s">
        <v>163</v>
      </c>
      <c r="C37" s="40">
        <v>197600</v>
      </c>
      <c r="D37" s="40"/>
      <c r="E37" s="78"/>
      <c r="F37" s="37"/>
      <c r="G37" s="212">
        <v>50500</v>
      </c>
      <c r="H37" s="74"/>
      <c r="I37" s="36">
        <v>8455</v>
      </c>
      <c r="J37" s="36">
        <v>65478</v>
      </c>
      <c r="K37" s="74"/>
      <c r="L37" s="74"/>
      <c r="M37" s="74"/>
      <c r="N37" s="213">
        <v>5000</v>
      </c>
      <c r="O37" s="34">
        <f t="shared" si="2"/>
        <v>327033</v>
      </c>
    </row>
    <row r="38" spans="1:15" ht="30">
      <c r="A38" s="35" t="s">
        <v>143</v>
      </c>
      <c r="B38" s="8" t="s">
        <v>144</v>
      </c>
      <c r="C38" s="36"/>
      <c r="D38" s="36"/>
      <c r="E38" s="36"/>
      <c r="F38" s="37"/>
      <c r="G38" s="55"/>
      <c r="H38" s="44">
        <v>10</v>
      </c>
      <c r="I38" s="56"/>
      <c r="J38" s="56">
        <v>30</v>
      </c>
      <c r="K38" s="56"/>
      <c r="L38" s="56"/>
      <c r="M38" s="56"/>
      <c r="N38" s="57"/>
      <c r="O38" s="34">
        <f t="shared" si="2"/>
        <v>40</v>
      </c>
    </row>
    <row r="39" spans="1:15" ht="15">
      <c r="A39" s="35" t="s">
        <v>37</v>
      </c>
      <c r="B39" s="8" t="s">
        <v>38</v>
      </c>
      <c r="C39" s="36">
        <v>169824</v>
      </c>
      <c r="D39" s="36">
        <v>28824</v>
      </c>
      <c r="E39" s="36">
        <v>63800</v>
      </c>
      <c r="F39" s="214">
        <v>9828</v>
      </c>
      <c r="G39" s="44">
        <v>3600</v>
      </c>
      <c r="H39" s="44">
        <v>10310</v>
      </c>
      <c r="I39" s="56">
        <v>6530</v>
      </c>
      <c r="J39" s="56">
        <v>23111</v>
      </c>
      <c r="K39" s="56">
        <v>2925</v>
      </c>
      <c r="L39" s="56">
        <v>2240</v>
      </c>
      <c r="M39" s="56">
        <v>3800</v>
      </c>
      <c r="N39" s="57">
        <v>5000</v>
      </c>
      <c r="O39" s="34">
        <f t="shared" si="2"/>
        <v>329792</v>
      </c>
    </row>
    <row r="40" spans="1:15" ht="30">
      <c r="A40" s="35" t="s">
        <v>39</v>
      </c>
      <c r="B40" s="8" t="s">
        <v>40</v>
      </c>
      <c r="C40" s="36">
        <v>20400</v>
      </c>
      <c r="D40" s="36">
        <v>2158547</v>
      </c>
      <c r="E40" s="36">
        <v>134924</v>
      </c>
      <c r="F40" s="214">
        <v>241518</v>
      </c>
      <c r="G40" s="43">
        <v>8210</v>
      </c>
      <c r="H40" s="44">
        <v>88020</v>
      </c>
      <c r="I40" s="41">
        <v>103715</v>
      </c>
      <c r="J40" s="41">
        <v>520253</v>
      </c>
      <c r="K40" s="41">
        <v>7457</v>
      </c>
      <c r="L40" s="41">
        <v>10412</v>
      </c>
      <c r="M40" s="41">
        <v>9000</v>
      </c>
      <c r="N40" s="41">
        <v>32000</v>
      </c>
      <c r="O40" s="34">
        <f>SUM(C40:N40)</f>
        <v>3334456</v>
      </c>
    </row>
    <row r="41" spans="1:15" ht="30" thickBot="1">
      <c r="A41" s="72" t="s">
        <v>291</v>
      </c>
      <c r="B41" s="73" t="s">
        <v>292</v>
      </c>
      <c r="C41" s="58"/>
      <c r="D41" s="58"/>
      <c r="E41" s="58"/>
      <c r="F41" s="59"/>
      <c r="G41" s="187"/>
      <c r="H41" s="128">
        <v>1000</v>
      </c>
      <c r="I41" s="188"/>
      <c r="J41" s="188"/>
      <c r="K41" s="188">
        <v>2000</v>
      </c>
      <c r="L41" s="188"/>
      <c r="M41" s="188"/>
      <c r="N41" s="188"/>
      <c r="O41" s="34">
        <f>SUM(C41:N41)</f>
        <v>3000</v>
      </c>
    </row>
    <row r="42" spans="1:15" ht="15.75" thickBot="1">
      <c r="A42" s="79"/>
      <c r="B42" s="80" t="s">
        <v>41</v>
      </c>
      <c r="C42" s="81">
        <f aca="true" t="shared" si="10" ref="C42:N42">SUM(C8+C18+C26+C27+C29+C33)</f>
        <v>40338880</v>
      </c>
      <c r="D42" s="81">
        <f t="shared" si="10"/>
        <v>2187371</v>
      </c>
      <c r="E42" s="81">
        <f t="shared" si="10"/>
        <v>198724</v>
      </c>
      <c r="F42" s="82">
        <f t="shared" si="10"/>
        <v>251346</v>
      </c>
      <c r="G42" s="81">
        <f t="shared" si="10"/>
        <v>172410</v>
      </c>
      <c r="H42" s="81">
        <f t="shared" si="10"/>
        <v>149800</v>
      </c>
      <c r="I42" s="81">
        <f t="shared" si="10"/>
        <v>163550</v>
      </c>
      <c r="J42" s="81">
        <f t="shared" si="10"/>
        <v>842781</v>
      </c>
      <c r="K42" s="81">
        <f t="shared" si="10"/>
        <v>61787</v>
      </c>
      <c r="L42" s="81">
        <f t="shared" si="10"/>
        <v>62992</v>
      </c>
      <c r="M42" s="81">
        <f t="shared" si="10"/>
        <v>57782</v>
      </c>
      <c r="N42" s="81">
        <f t="shared" si="10"/>
        <v>94859</v>
      </c>
      <c r="O42" s="30">
        <f>SUM(C42:N42)</f>
        <v>44582282</v>
      </c>
    </row>
    <row r="43" spans="1:15" ht="15">
      <c r="A43" s="83" t="s">
        <v>145</v>
      </c>
      <c r="B43" s="84" t="s">
        <v>18</v>
      </c>
      <c r="C43" s="85">
        <v>18881976</v>
      </c>
      <c r="D43" s="32"/>
      <c r="E43" s="32"/>
      <c r="F43" s="33"/>
      <c r="G43" s="52"/>
      <c r="H43" s="71"/>
      <c r="I43" s="53"/>
      <c r="J43" s="53"/>
      <c r="K43" s="53"/>
      <c r="L43" s="53"/>
      <c r="M43" s="54"/>
      <c r="N43" s="53"/>
      <c r="O43" s="34">
        <f t="shared" si="2"/>
        <v>18881976</v>
      </c>
    </row>
    <row r="44" spans="1:15" ht="15">
      <c r="A44" s="86"/>
      <c r="B44" s="87" t="s">
        <v>42</v>
      </c>
      <c r="C44" s="88">
        <f aca="true" t="shared" si="11" ref="C44:N44">SUM(C42:C43)</f>
        <v>59220856</v>
      </c>
      <c r="D44" s="89">
        <f t="shared" si="11"/>
        <v>2187371</v>
      </c>
      <c r="E44" s="89">
        <f t="shared" si="11"/>
        <v>198724</v>
      </c>
      <c r="F44" s="90">
        <f t="shared" si="11"/>
        <v>251346</v>
      </c>
      <c r="G44" s="89">
        <f t="shared" si="11"/>
        <v>172410</v>
      </c>
      <c r="H44" s="89">
        <f t="shared" si="11"/>
        <v>149800</v>
      </c>
      <c r="I44" s="89">
        <f t="shared" si="11"/>
        <v>163550</v>
      </c>
      <c r="J44" s="89">
        <f t="shared" si="11"/>
        <v>842781</v>
      </c>
      <c r="K44" s="89">
        <f t="shared" si="11"/>
        <v>61787</v>
      </c>
      <c r="L44" s="89">
        <f t="shared" si="11"/>
        <v>62992</v>
      </c>
      <c r="M44" s="90">
        <f t="shared" si="11"/>
        <v>57782</v>
      </c>
      <c r="N44" s="89">
        <f t="shared" si="11"/>
        <v>94859</v>
      </c>
      <c r="O44" s="34">
        <f t="shared" si="2"/>
        <v>63464258</v>
      </c>
    </row>
    <row r="45" spans="1:15" ht="18" customHeight="1">
      <c r="A45" s="93" t="s">
        <v>289</v>
      </c>
      <c r="B45" s="91" t="s">
        <v>385</v>
      </c>
      <c r="C45" s="92">
        <v>4343123</v>
      </c>
      <c r="D45" s="36">
        <v>1910318</v>
      </c>
      <c r="E45" s="36">
        <v>135626</v>
      </c>
      <c r="F45" s="37">
        <v>50842</v>
      </c>
      <c r="G45" s="36">
        <v>209272</v>
      </c>
      <c r="H45" s="36">
        <v>90551</v>
      </c>
      <c r="I45" s="36">
        <v>180676</v>
      </c>
      <c r="J45" s="36">
        <f>247250+15</f>
        <v>247265</v>
      </c>
      <c r="K45" s="36">
        <v>36033</v>
      </c>
      <c r="L45" s="36">
        <v>12705</v>
      </c>
      <c r="M45" s="37">
        <v>21379</v>
      </c>
      <c r="N45" s="36">
        <v>37498</v>
      </c>
      <c r="O45" s="34">
        <f t="shared" si="2"/>
        <v>7275288</v>
      </c>
    </row>
    <row r="46" spans="1:15" ht="15">
      <c r="A46" s="93" t="s">
        <v>174</v>
      </c>
      <c r="B46" s="94" t="s">
        <v>175</v>
      </c>
      <c r="C46" s="92"/>
      <c r="D46" s="36"/>
      <c r="E46" s="36"/>
      <c r="F46" s="37"/>
      <c r="G46" s="44"/>
      <c r="H46" s="44"/>
      <c r="I46" s="56"/>
      <c r="J46" s="56"/>
      <c r="K46" s="56"/>
      <c r="L46" s="56"/>
      <c r="M46" s="57"/>
      <c r="N46" s="56"/>
      <c r="O46" s="34">
        <f t="shared" si="2"/>
        <v>0</v>
      </c>
    </row>
    <row r="47" spans="1:15" ht="15">
      <c r="A47" s="86"/>
      <c r="B47" s="91" t="s">
        <v>43</v>
      </c>
      <c r="C47" s="88">
        <f>SUM(C44:C45)</f>
        <v>63563979</v>
      </c>
      <c r="D47" s="89">
        <f>SUM(D44:D45)</f>
        <v>4097689</v>
      </c>
      <c r="E47" s="89">
        <f>SUM(E44:E45)</f>
        <v>334350</v>
      </c>
      <c r="F47" s="90">
        <f aca="true" t="shared" si="12" ref="F47:N47">SUM(F44:F46)</f>
        <v>302188</v>
      </c>
      <c r="G47" s="89">
        <f t="shared" si="12"/>
        <v>381682</v>
      </c>
      <c r="H47" s="89">
        <f t="shared" si="12"/>
        <v>240351</v>
      </c>
      <c r="I47" s="89">
        <f t="shared" si="12"/>
        <v>344226</v>
      </c>
      <c r="J47" s="89">
        <f t="shared" si="12"/>
        <v>1090046</v>
      </c>
      <c r="K47" s="89">
        <f t="shared" si="12"/>
        <v>97820</v>
      </c>
      <c r="L47" s="89">
        <f t="shared" si="12"/>
        <v>75697</v>
      </c>
      <c r="M47" s="89">
        <f t="shared" si="12"/>
        <v>79161</v>
      </c>
      <c r="N47" s="89">
        <f t="shared" si="12"/>
        <v>132357</v>
      </c>
      <c r="O47" s="34">
        <f t="shared" si="2"/>
        <v>70739546</v>
      </c>
    </row>
    <row r="48" spans="1:15" ht="15">
      <c r="A48" s="10"/>
      <c r="B48" s="95"/>
      <c r="C48" s="96"/>
      <c r="D48" s="97"/>
      <c r="E48" s="97"/>
      <c r="F48" s="97"/>
      <c r="G48" s="98"/>
      <c r="H48" s="98"/>
      <c r="I48" s="98"/>
      <c r="J48" s="98"/>
      <c r="K48" s="98"/>
      <c r="L48" s="98"/>
      <c r="M48" s="98"/>
      <c r="N48" s="98"/>
      <c r="O48" s="98"/>
    </row>
    <row r="49" spans="1:15" ht="15">
      <c r="A49" s="186"/>
      <c r="B49" s="95"/>
      <c r="C49" s="257"/>
      <c r="D49" s="258"/>
      <c r="E49" s="258"/>
      <c r="F49" s="258"/>
      <c r="G49" s="259"/>
      <c r="H49" s="259"/>
      <c r="I49" s="259"/>
      <c r="J49" s="259"/>
      <c r="K49" s="171"/>
      <c r="L49" s="171"/>
      <c r="M49" s="171"/>
      <c r="N49" s="171"/>
      <c r="O49" s="171"/>
    </row>
    <row r="50" spans="2:4" ht="15">
      <c r="B50" s="99" t="s">
        <v>288</v>
      </c>
      <c r="D50" s="14" t="s">
        <v>16</v>
      </c>
    </row>
    <row r="51" ht="15">
      <c r="B51" s="99"/>
    </row>
    <row r="52" ht="15">
      <c r="B52" s="99"/>
    </row>
    <row r="53" spans="1:6" ht="15">
      <c r="A53" s="10"/>
      <c r="B53" s="95"/>
      <c r="D53" s="100"/>
      <c r="E53" s="15" t="s">
        <v>122</v>
      </c>
      <c r="F53" s="15"/>
    </row>
    <row r="54" spans="1:6" ht="15">
      <c r="A54" s="10"/>
      <c r="B54" s="95"/>
      <c r="E54" s="17" t="s">
        <v>501</v>
      </c>
      <c r="F54" s="17"/>
    </row>
    <row r="55" spans="1:6" ht="15">
      <c r="A55" s="101"/>
      <c r="B55" s="102"/>
      <c r="E55" s="17" t="s">
        <v>502</v>
      </c>
      <c r="F55" s="17"/>
    </row>
    <row r="56" spans="1:6" ht="15">
      <c r="A56" s="101"/>
      <c r="B56" s="102"/>
      <c r="E56" s="17"/>
      <c r="F56" s="17"/>
    </row>
    <row r="57" spans="1:4" ht="39.75" customHeight="1" thickBot="1">
      <c r="A57" s="2" t="s">
        <v>384</v>
      </c>
      <c r="B57" s="2"/>
      <c r="C57" s="2"/>
      <c r="D57" s="2"/>
    </row>
    <row r="58" spans="1:15" ht="90.75" thickBot="1">
      <c r="A58" s="20" t="s">
        <v>0</v>
      </c>
      <c r="B58" s="21" t="s">
        <v>136</v>
      </c>
      <c r="C58" s="184" t="s">
        <v>370</v>
      </c>
      <c r="D58" s="185" t="s">
        <v>371</v>
      </c>
      <c r="E58" s="22" t="s">
        <v>372</v>
      </c>
      <c r="F58" s="22" t="s">
        <v>373</v>
      </c>
      <c r="G58" s="23" t="s">
        <v>374</v>
      </c>
      <c r="H58" s="23" t="s">
        <v>375</v>
      </c>
      <c r="I58" s="23" t="s">
        <v>376</v>
      </c>
      <c r="J58" s="23" t="s">
        <v>377</v>
      </c>
      <c r="K58" s="23" t="s">
        <v>378</v>
      </c>
      <c r="L58" s="23" t="s">
        <v>379</v>
      </c>
      <c r="M58" s="23" t="s">
        <v>380</v>
      </c>
      <c r="N58" s="24" t="s">
        <v>381</v>
      </c>
      <c r="O58" s="25" t="s">
        <v>382</v>
      </c>
    </row>
    <row r="59" spans="1:15" ht="15.75" thickBot="1">
      <c r="A59" s="103" t="s">
        <v>44</v>
      </c>
      <c r="B59" s="27" t="s">
        <v>45</v>
      </c>
      <c r="C59" s="29">
        <f>C60+C61+C62+C64+C65+C70</f>
        <v>4218734</v>
      </c>
      <c r="D59" s="29">
        <f aca="true" t="shared" si="13" ref="D59:N59">D60+D61+D62+D64+D65+D70</f>
        <v>0</v>
      </c>
      <c r="E59" s="29">
        <f t="shared" si="13"/>
        <v>0</v>
      </c>
      <c r="F59" s="29">
        <f t="shared" si="13"/>
        <v>0</v>
      </c>
      <c r="G59" s="29">
        <f t="shared" si="13"/>
        <v>126143</v>
      </c>
      <c r="H59" s="29">
        <f t="shared" si="13"/>
        <v>142044</v>
      </c>
      <c r="I59" s="29">
        <f t="shared" si="13"/>
        <v>115303</v>
      </c>
      <c r="J59" s="29">
        <f t="shared" si="13"/>
        <v>176882</v>
      </c>
      <c r="K59" s="29">
        <f t="shared" si="13"/>
        <v>109093</v>
      </c>
      <c r="L59" s="29">
        <f t="shared" si="13"/>
        <v>61603</v>
      </c>
      <c r="M59" s="29">
        <f t="shared" si="13"/>
        <v>74819</v>
      </c>
      <c r="N59" s="29">
        <f t="shared" si="13"/>
        <v>124017</v>
      </c>
      <c r="O59" s="30">
        <f>SUM(C59:N59)</f>
        <v>5148638</v>
      </c>
    </row>
    <row r="60" spans="1:15" ht="29.25">
      <c r="A60" s="104" t="s">
        <v>271</v>
      </c>
      <c r="B60" s="105" t="s">
        <v>197</v>
      </c>
      <c r="C60" s="106">
        <v>2796704</v>
      </c>
      <c r="D60" s="32"/>
      <c r="E60" s="32"/>
      <c r="F60" s="33"/>
      <c r="G60" s="70">
        <v>125443</v>
      </c>
      <c r="H60" s="107">
        <v>132605</v>
      </c>
      <c r="I60" s="107">
        <v>101196</v>
      </c>
      <c r="J60" s="108">
        <v>166728</v>
      </c>
      <c r="K60" s="107">
        <v>106081</v>
      </c>
      <c r="L60" s="107">
        <v>61143</v>
      </c>
      <c r="M60" s="215">
        <v>71619</v>
      </c>
      <c r="N60" s="109">
        <v>111376</v>
      </c>
      <c r="O60" s="126">
        <f>SUM(C60:N60)</f>
        <v>3672895</v>
      </c>
    </row>
    <row r="61" spans="1:15" ht="29.25">
      <c r="A61" s="104" t="s">
        <v>491</v>
      </c>
      <c r="B61" s="105" t="s">
        <v>494</v>
      </c>
      <c r="C61" s="106">
        <v>45859</v>
      </c>
      <c r="D61" s="33"/>
      <c r="E61" s="32"/>
      <c r="F61" s="33"/>
      <c r="G61" s="70"/>
      <c r="H61" s="70"/>
      <c r="I61" s="70"/>
      <c r="J61" s="109"/>
      <c r="K61" s="106"/>
      <c r="L61" s="106"/>
      <c r="M61" s="74"/>
      <c r="N61" s="109"/>
      <c r="O61" s="34">
        <f>SUM(C61:N61)</f>
        <v>45859</v>
      </c>
    </row>
    <row r="62" spans="1:15" ht="15">
      <c r="A62" s="111" t="s">
        <v>46</v>
      </c>
      <c r="B62" s="73" t="s">
        <v>47</v>
      </c>
      <c r="C62" s="76">
        <f>SUM(C63:C63)</f>
        <v>136571</v>
      </c>
      <c r="D62" s="76">
        <f>SUM(D63:D63)</f>
        <v>0</v>
      </c>
      <c r="E62" s="74"/>
      <c r="F62" s="76"/>
      <c r="G62" s="74">
        <f aca="true" t="shared" si="14" ref="G62:N62">SUM(G63:G63)</f>
        <v>700</v>
      </c>
      <c r="H62" s="74">
        <f t="shared" si="14"/>
        <v>220</v>
      </c>
      <c r="I62" s="74">
        <f t="shared" si="14"/>
        <v>375</v>
      </c>
      <c r="J62" s="76">
        <f t="shared" si="14"/>
        <v>252</v>
      </c>
      <c r="K62" s="76">
        <f t="shared" si="14"/>
        <v>0</v>
      </c>
      <c r="L62" s="76">
        <f t="shared" si="14"/>
        <v>60</v>
      </c>
      <c r="M62" s="76">
        <f t="shared" si="14"/>
        <v>500</v>
      </c>
      <c r="N62" s="76">
        <f t="shared" si="14"/>
        <v>641</v>
      </c>
      <c r="O62" s="112">
        <f aca="true" t="shared" si="15" ref="O62:O127">SUM(C62:N62)</f>
        <v>139319</v>
      </c>
    </row>
    <row r="63" spans="1:15" ht="30">
      <c r="A63" s="7" t="s">
        <v>48</v>
      </c>
      <c r="B63" s="8" t="s">
        <v>116</v>
      </c>
      <c r="C63" s="37">
        <v>136571</v>
      </c>
      <c r="D63" s="36"/>
      <c r="E63" s="36"/>
      <c r="F63" s="37"/>
      <c r="G63" s="56">
        <v>700</v>
      </c>
      <c r="H63" s="44">
        <v>220</v>
      </c>
      <c r="I63" s="44">
        <v>375</v>
      </c>
      <c r="J63" s="56">
        <v>252</v>
      </c>
      <c r="K63" s="56"/>
      <c r="L63" s="56">
        <v>60</v>
      </c>
      <c r="M63" s="56">
        <v>500</v>
      </c>
      <c r="N63" s="56">
        <v>641</v>
      </c>
      <c r="O63" s="112">
        <f t="shared" si="15"/>
        <v>139319</v>
      </c>
    </row>
    <row r="64" spans="1:15" ht="29.25">
      <c r="A64" s="111" t="s">
        <v>198</v>
      </c>
      <c r="B64" s="113" t="s">
        <v>199</v>
      </c>
      <c r="C64" s="232"/>
      <c r="D64" s="37"/>
      <c r="E64" s="36"/>
      <c r="F64" s="37"/>
      <c r="G64" s="56"/>
      <c r="H64" s="55"/>
      <c r="I64" s="44">
        <v>1152</v>
      </c>
      <c r="J64" s="57"/>
      <c r="K64" s="57"/>
      <c r="L64" s="57"/>
      <c r="M64" s="57"/>
      <c r="N64" s="57"/>
      <c r="O64" s="112">
        <f t="shared" si="15"/>
        <v>1152</v>
      </c>
    </row>
    <row r="65" spans="1:15" ht="29.25">
      <c r="A65" s="111" t="s">
        <v>49</v>
      </c>
      <c r="B65" s="113" t="s">
        <v>50</v>
      </c>
      <c r="C65" s="76">
        <f aca="true" t="shared" si="16" ref="C65:N65">SUM(C66:C69)</f>
        <v>739600</v>
      </c>
      <c r="D65" s="76">
        <f t="shared" si="16"/>
        <v>0</v>
      </c>
      <c r="E65" s="76">
        <f t="shared" si="16"/>
        <v>0</v>
      </c>
      <c r="F65" s="76">
        <f t="shared" si="16"/>
        <v>0</v>
      </c>
      <c r="G65" s="76">
        <f t="shared" si="16"/>
        <v>0</v>
      </c>
      <c r="H65" s="76">
        <f>SUM(H66:H69)</f>
        <v>9219</v>
      </c>
      <c r="I65" s="76">
        <f t="shared" si="16"/>
        <v>10000</v>
      </c>
      <c r="J65" s="76">
        <f t="shared" si="16"/>
        <v>5602</v>
      </c>
      <c r="K65" s="76">
        <f t="shared" si="16"/>
        <v>3012</v>
      </c>
      <c r="L65" s="76">
        <f t="shared" si="16"/>
        <v>400</v>
      </c>
      <c r="M65" s="76">
        <f t="shared" si="16"/>
        <v>2700</v>
      </c>
      <c r="N65" s="76">
        <f t="shared" si="16"/>
        <v>12000</v>
      </c>
      <c r="O65" s="112">
        <f>SUM(C65:N65)</f>
        <v>782533</v>
      </c>
    </row>
    <row r="66" spans="1:15" ht="30">
      <c r="A66" s="6" t="s">
        <v>317</v>
      </c>
      <c r="B66" s="8" t="s">
        <v>51</v>
      </c>
      <c r="C66" s="37">
        <v>550000</v>
      </c>
      <c r="D66" s="36"/>
      <c r="E66" s="36"/>
      <c r="F66" s="37"/>
      <c r="G66" s="55"/>
      <c r="H66" s="55"/>
      <c r="I66" s="55"/>
      <c r="J66" s="56"/>
      <c r="K66" s="56"/>
      <c r="L66" s="56"/>
      <c r="M66" s="56"/>
      <c r="N66" s="57"/>
      <c r="O66" s="112">
        <f t="shared" si="15"/>
        <v>550000</v>
      </c>
    </row>
    <row r="67" spans="1:15" ht="30">
      <c r="A67" s="6" t="s">
        <v>318</v>
      </c>
      <c r="B67" s="8" t="s">
        <v>316</v>
      </c>
      <c r="C67" s="231">
        <v>39600</v>
      </c>
      <c r="D67" s="36"/>
      <c r="E67" s="36"/>
      <c r="F67" s="37"/>
      <c r="G67" s="44"/>
      <c r="H67" s="44">
        <v>9219</v>
      </c>
      <c r="I67" s="44">
        <v>10000</v>
      </c>
      <c r="J67" s="56">
        <v>5602</v>
      </c>
      <c r="K67" s="56">
        <v>3012</v>
      </c>
      <c r="L67" s="56">
        <v>400</v>
      </c>
      <c r="M67" s="56">
        <v>2700</v>
      </c>
      <c r="N67" s="57">
        <v>12000</v>
      </c>
      <c r="O67" s="112">
        <f t="shared" si="15"/>
        <v>82533</v>
      </c>
    </row>
    <row r="68" spans="1:15" ht="45">
      <c r="A68" s="6" t="s">
        <v>319</v>
      </c>
      <c r="B68" s="5" t="s">
        <v>281</v>
      </c>
      <c r="C68" s="47">
        <v>150000</v>
      </c>
      <c r="D68" s="46"/>
      <c r="E68" s="46"/>
      <c r="F68" s="47"/>
      <c r="G68" s="114"/>
      <c r="H68" s="114"/>
      <c r="I68" s="114"/>
      <c r="J68" s="49"/>
      <c r="K68" s="49"/>
      <c r="L68" s="49"/>
      <c r="M68" s="49"/>
      <c r="N68" s="50"/>
      <c r="O68" s="112">
        <f t="shared" si="15"/>
        <v>150000</v>
      </c>
    </row>
    <row r="69" spans="1:15" ht="15">
      <c r="A69" s="6" t="s">
        <v>386</v>
      </c>
      <c r="B69" s="199" t="s">
        <v>387</v>
      </c>
      <c r="C69" s="236"/>
      <c r="D69" s="46"/>
      <c r="E69" s="46"/>
      <c r="F69" s="47"/>
      <c r="G69" s="114"/>
      <c r="H69" s="114"/>
      <c r="I69" s="114"/>
      <c r="J69" s="49"/>
      <c r="K69" s="49"/>
      <c r="L69" s="49"/>
      <c r="M69" s="49"/>
      <c r="N69" s="50"/>
      <c r="O69" s="112">
        <f t="shared" si="15"/>
        <v>0</v>
      </c>
    </row>
    <row r="70" spans="1:15" s="16" customFormat="1" ht="15" thickBot="1">
      <c r="A70" s="115" t="s">
        <v>52</v>
      </c>
      <c r="B70" s="116" t="s">
        <v>200</v>
      </c>
      <c r="C70" s="265">
        <v>500000</v>
      </c>
      <c r="D70" s="118"/>
      <c r="E70" s="118"/>
      <c r="F70" s="117"/>
      <c r="G70" s="119"/>
      <c r="H70" s="120"/>
      <c r="I70" s="121">
        <v>2580</v>
      </c>
      <c r="J70" s="122">
        <v>4300</v>
      </c>
      <c r="K70" s="122"/>
      <c r="L70" s="122"/>
      <c r="M70" s="122"/>
      <c r="N70" s="123"/>
      <c r="O70" s="124">
        <f t="shared" si="15"/>
        <v>506880</v>
      </c>
    </row>
    <row r="71" spans="1:15" ht="15.75" thickBot="1">
      <c r="A71" s="125" t="s">
        <v>53</v>
      </c>
      <c r="B71" s="27" t="s">
        <v>54</v>
      </c>
      <c r="C71" s="29">
        <f aca="true" t="shared" si="17" ref="C71:M71">SUM(C72:C73,C75:C76)</f>
        <v>639801</v>
      </c>
      <c r="D71" s="29">
        <f t="shared" si="17"/>
        <v>0</v>
      </c>
      <c r="E71" s="29">
        <f t="shared" si="17"/>
        <v>0</v>
      </c>
      <c r="F71" s="29">
        <f t="shared" si="17"/>
        <v>0</v>
      </c>
      <c r="G71" s="29">
        <f t="shared" si="17"/>
        <v>8382</v>
      </c>
      <c r="H71" s="29">
        <f t="shared" si="17"/>
        <v>0</v>
      </c>
      <c r="I71" s="29">
        <f t="shared" si="17"/>
        <v>0</v>
      </c>
      <c r="J71" s="29">
        <f t="shared" si="17"/>
        <v>4460</v>
      </c>
      <c r="K71" s="29">
        <f t="shared" si="17"/>
        <v>0</v>
      </c>
      <c r="L71" s="29">
        <f t="shared" si="17"/>
        <v>0</v>
      </c>
      <c r="M71" s="29">
        <f t="shared" si="17"/>
        <v>0</v>
      </c>
      <c r="N71" s="29">
        <f>SUM(N72:N73,N75:N76)</f>
        <v>700</v>
      </c>
      <c r="O71" s="30">
        <f t="shared" si="15"/>
        <v>653343</v>
      </c>
    </row>
    <row r="72" spans="1:15" ht="15">
      <c r="A72" s="104" t="s">
        <v>196</v>
      </c>
      <c r="B72" s="105" t="s">
        <v>14</v>
      </c>
      <c r="C72" s="33">
        <v>563761</v>
      </c>
      <c r="D72" s="32"/>
      <c r="E72" s="32"/>
      <c r="F72" s="33"/>
      <c r="G72" s="52"/>
      <c r="H72" s="71"/>
      <c r="I72" s="71"/>
      <c r="J72" s="53"/>
      <c r="K72" s="53"/>
      <c r="L72" s="53"/>
      <c r="M72" s="53"/>
      <c r="N72" s="54"/>
      <c r="O72" s="126">
        <f t="shared" si="15"/>
        <v>563761</v>
      </c>
    </row>
    <row r="73" spans="1:15" ht="29.25">
      <c r="A73" s="189" t="s">
        <v>282</v>
      </c>
      <c r="B73" s="127" t="s">
        <v>283</v>
      </c>
      <c r="C73" s="76">
        <f aca="true" t="shared" si="18" ref="C73:N73">SUM(C74:C74)</f>
        <v>560</v>
      </c>
      <c r="D73" s="76">
        <f t="shared" si="18"/>
        <v>0</v>
      </c>
      <c r="E73" s="76">
        <f t="shared" si="18"/>
        <v>0</v>
      </c>
      <c r="F73" s="76">
        <f t="shared" si="18"/>
        <v>0</v>
      </c>
      <c r="G73" s="76">
        <f t="shared" si="18"/>
        <v>0</v>
      </c>
      <c r="H73" s="76">
        <f t="shared" si="18"/>
        <v>0</v>
      </c>
      <c r="I73" s="76">
        <f t="shared" si="18"/>
        <v>0</v>
      </c>
      <c r="J73" s="76">
        <f t="shared" si="18"/>
        <v>0</v>
      </c>
      <c r="K73" s="76">
        <f t="shared" si="18"/>
        <v>0</v>
      </c>
      <c r="L73" s="76">
        <f t="shared" si="18"/>
        <v>0</v>
      </c>
      <c r="M73" s="76">
        <f t="shared" si="18"/>
        <v>0</v>
      </c>
      <c r="N73" s="203">
        <f t="shared" si="18"/>
        <v>0</v>
      </c>
      <c r="O73" s="34">
        <f>SUM(C73:N73)</f>
        <v>560</v>
      </c>
    </row>
    <row r="74" spans="1:15" ht="15">
      <c r="A74" s="191" t="s">
        <v>320</v>
      </c>
      <c r="B74" s="190" t="s">
        <v>321</v>
      </c>
      <c r="C74" s="59">
        <v>560</v>
      </c>
      <c r="D74" s="58"/>
      <c r="E74" s="58"/>
      <c r="F74" s="59"/>
      <c r="G74" s="128"/>
      <c r="H74" s="129"/>
      <c r="I74" s="129"/>
      <c r="J74" s="60"/>
      <c r="K74" s="60"/>
      <c r="L74" s="60"/>
      <c r="M74" s="60"/>
      <c r="N74" s="130"/>
      <c r="O74" s="112">
        <f t="shared" si="15"/>
        <v>560</v>
      </c>
    </row>
    <row r="75" spans="1:15" s="16" customFormat="1" ht="28.5">
      <c r="A75" s="131" t="s">
        <v>55</v>
      </c>
      <c r="B75" s="73" t="s">
        <v>201</v>
      </c>
      <c r="C75" s="74">
        <v>35480</v>
      </c>
      <c r="D75" s="74"/>
      <c r="E75" s="74"/>
      <c r="F75" s="76"/>
      <c r="G75" s="146">
        <v>8382</v>
      </c>
      <c r="H75" s="152"/>
      <c r="I75" s="152"/>
      <c r="J75" s="221">
        <v>4460</v>
      </c>
      <c r="K75" s="221"/>
      <c r="L75" s="221"/>
      <c r="M75" s="221"/>
      <c r="N75" s="153">
        <v>700</v>
      </c>
      <c r="O75" s="112">
        <f t="shared" si="15"/>
        <v>49022</v>
      </c>
    </row>
    <row r="76" spans="1:15" s="16" customFormat="1" ht="15" thickBot="1">
      <c r="A76" s="131" t="s">
        <v>388</v>
      </c>
      <c r="B76" s="127" t="s">
        <v>389</v>
      </c>
      <c r="C76" s="192">
        <f>40000</f>
        <v>40000</v>
      </c>
      <c r="D76" s="192"/>
      <c r="E76" s="192"/>
      <c r="F76" s="192"/>
      <c r="G76" s="218"/>
      <c r="H76" s="219"/>
      <c r="I76" s="219"/>
      <c r="J76" s="220"/>
      <c r="K76" s="220"/>
      <c r="L76" s="220"/>
      <c r="M76" s="220"/>
      <c r="N76" s="220"/>
      <c r="O76" s="112">
        <f t="shared" si="15"/>
        <v>40000</v>
      </c>
    </row>
    <row r="77" spans="1:15" ht="15.75" thickBot="1">
      <c r="A77" s="125" t="s">
        <v>9</v>
      </c>
      <c r="B77" s="27" t="s">
        <v>56</v>
      </c>
      <c r="C77" s="29">
        <f aca="true" t="shared" si="19" ref="C77:N77">SUM(C78,C86:C92,C100,C102)</f>
        <v>15535505</v>
      </c>
      <c r="D77" s="29">
        <f t="shared" si="19"/>
        <v>132953</v>
      </c>
      <c r="E77" s="29">
        <f t="shared" si="19"/>
        <v>0</v>
      </c>
      <c r="F77" s="29">
        <f t="shared" si="19"/>
        <v>0</v>
      </c>
      <c r="G77" s="29">
        <f t="shared" si="19"/>
        <v>70281</v>
      </c>
      <c r="H77" s="29">
        <f t="shared" si="19"/>
        <v>19700</v>
      </c>
      <c r="I77" s="29">
        <f t="shared" si="19"/>
        <v>35154</v>
      </c>
      <c r="J77" s="29">
        <f t="shared" si="19"/>
        <v>48895</v>
      </c>
      <c r="K77" s="29">
        <f t="shared" si="19"/>
        <v>566</v>
      </c>
      <c r="L77" s="29">
        <f t="shared" si="19"/>
        <v>0</v>
      </c>
      <c r="M77" s="29">
        <f t="shared" si="19"/>
        <v>1630</v>
      </c>
      <c r="N77" s="29">
        <f t="shared" si="19"/>
        <v>0</v>
      </c>
      <c r="O77" s="30">
        <f aca="true" t="shared" si="20" ref="O77:O89">SUM(C77:N77)</f>
        <v>15844684</v>
      </c>
    </row>
    <row r="78" spans="1:15" ht="15">
      <c r="A78" s="104" t="s">
        <v>113</v>
      </c>
      <c r="B78" s="132" t="s">
        <v>114</v>
      </c>
      <c r="C78" s="106">
        <f aca="true" t="shared" si="21" ref="C78:N78">SUM(C79:C85)</f>
        <v>4184609</v>
      </c>
      <c r="D78" s="106">
        <f t="shared" si="21"/>
        <v>0</v>
      </c>
      <c r="E78" s="106">
        <f t="shared" si="21"/>
        <v>0</v>
      </c>
      <c r="F78" s="106">
        <f t="shared" si="21"/>
        <v>0</v>
      </c>
      <c r="G78" s="106">
        <f t="shared" si="21"/>
        <v>0</v>
      </c>
      <c r="H78" s="106">
        <f t="shared" si="21"/>
        <v>0</v>
      </c>
      <c r="I78" s="106">
        <f t="shared" si="21"/>
        <v>0</v>
      </c>
      <c r="J78" s="106">
        <f t="shared" si="21"/>
        <v>0</v>
      </c>
      <c r="K78" s="106">
        <f t="shared" si="21"/>
        <v>0</v>
      </c>
      <c r="L78" s="106">
        <f t="shared" si="21"/>
        <v>0</v>
      </c>
      <c r="M78" s="106">
        <f t="shared" si="21"/>
        <v>0</v>
      </c>
      <c r="N78" s="106">
        <f t="shared" si="21"/>
        <v>0</v>
      </c>
      <c r="O78" s="126">
        <f t="shared" si="20"/>
        <v>4184609</v>
      </c>
    </row>
    <row r="79" spans="1:15" ht="15">
      <c r="A79" s="133" t="s">
        <v>202</v>
      </c>
      <c r="B79" s="53" t="s">
        <v>203</v>
      </c>
      <c r="C79" s="33">
        <v>11500</v>
      </c>
      <c r="D79" s="32"/>
      <c r="E79" s="32"/>
      <c r="F79" s="33"/>
      <c r="G79" s="71"/>
      <c r="H79" s="71"/>
      <c r="I79" s="52"/>
      <c r="J79" s="53"/>
      <c r="K79" s="53"/>
      <c r="L79" s="53"/>
      <c r="M79" s="53"/>
      <c r="N79" s="54"/>
      <c r="O79" s="51">
        <f t="shared" si="20"/>
        <v>11500</v>
      </c>
    </row>
    <row r="80" spans="1:15" ht="30">
      <c r="A80" s="133" t="s">
        <v>322</v>
      </c>
      <c r="B80" s="135" t="s">
        <v>323</v>
      </c>
      <c r="C80" s="33">
        <v>63807</v>
      </c>
      <c r="D80" s="32"/>
      <c r="E80" s="32"/>
      <c r="F80" s="33"/>
      <c r="G80" s="71"/>
      <c r="H80" s="71"/>
      <c r="I80" s="71"/>
      <c r="J80" s="53"/>
      <c r="K80" s="53"/>
      <c r="L80" s="53"/>
      <c r="M80" s="53"/>
      <c r="N80" s="54"/>
      <c r="O80" s="112">
        <f t="shared" si="20"/>
        <v>63807</v>
      </c>
    </row>
    <row r="81" spans="1:15" ht="15">
      <c r="A81" s="133" t="s">
        <v>324</v>
      </c>
      <c r="B81" s="194" t="s">
        <v>325</v>
      </c>
      <c r="C81" s="33">
        <v>5000</v>
      </c>
      <c r="D81" s="32"/>
      <c r="E81" s="32"/>
      <c r="F81" s="33"/>
      <c r="G81" s="71"/>
      <c r="H81" s="71"/>
      <c r="I81" s="71"/>
      <c r="J81" s="53"/>
      <c r="K81" s="53"/>
      <c r="L81" s="53"/>
      <c r="M81" s="53"/>
      <c r="N81" s="54"/>
      <c r="O81" s="112">
        <f t="shared" si="20"/>
        <v>5000</v>
      </c>
    </row>
    <row r="82" spans="1:15" ht="30">
      <c r="A82" s="133" t="s">
        <v>293</v>
      </c>
      <c r="B82" s="193" t="s">
        <v>326</v>
      </c>
      <c r="C82" s="33">
        <v>3455072</v>
      </c>
      <c r="D82" s="32"/>
      <c r="E82" s="32"/>
      <c r="F82" s="33"/>
      <c r="G82" s="71"/>
      <c r="H82" s="71"/>
      <c r="I82" s="71"/>
      <c r="J82" s="53"/>
      <c r="K82" s="53"/>
      <c r="L82" s="53"/>
      <c r="M82" s="53"/>
      <c r="N82" s="54"/>
      <c r="O82" s="112">
        <f t="shared" si="20"/>
        <v>3455072</v>
      </c>
    </row>
    <row r="83" spans="1:15" ht="15">
      <c r="A83" s="133" t="s">
        <v>390</v>
      </c>
      <c r="B83" s="193" t="s">
        <v>391</v>
      </c>
      <c r="C83" s="264">
        <v>242340</v>
      </c>
      <c r="D83" s="32"/>
      <c r="E83" s="32"/>
      <c r="F83" s="33"/>
      <c r="G83" s="71"/>
      <c r="H83" s="71"/>
      <c r="I83" s="71"/>
      <c r="J83" s="53"/>
      <c r="K83" s="53"/>
      <c r="L83" s="53"/>
      <c r="M83" s="53"/>
      <c r="N83" s="54"/>
      <c r="O83" s="112">
        <f t="shared" si="20"/>
        <v>242340</v>
      </c>
    </row>
    <row r="84" spans="1:15" ht="30">
      <c r="A84" s="133" t="s">
        <v>392</v>
      </c>
      <c r="B84" s="199" t="s">
        <v>393</v>
      </c>
      <c r="C84" s="33">
        <v>302106</v>
      </c>
      <c r="D84" s="32"/>
      <c r="E84" s="32"/>
      <c r="F84" s="33"/>
      <c r="G84" s="71"/>
      <c r="H84" s="71"/>
      <c r="I84" s="71"/>
      <c r="J84" s="53"/>
      <c r="K84" s="53"/>
      <c r="L84" s="53"/>
      <c r="M84" s="53"/>
      <c r="N84" s="54"/>
      <c r="O84" s="112">
        <f t="shared" si="20"/>
        <v>302106</v>
      </c>
    </row>
    <row r="85" spans="1:15" ht="15">
      <c r="A85" s="133" t="s">
        <v>394</v>
      </c>
      <c r="B85" s="199" t="s">
        <v>395</v>
      </c>
      <c r="C85" s="33">
        <v>104784</v>
      </c>
      <c r="D85" s="32"/>
      <c r="E85" s="32"/>
      <c r="F85" s="33"/>
      <c r="G85" s="71"/>
      <c r="H85" s="71"/>
      <c r="I85" s="71"/>
      <c r="J85" s="53"/>
      <c r="K85" s="53"/>
      <c r="L85" s="53"/>
      <c r="M85" s="53"/>
      <c r="N85" s="54"/>
      <c r="O85" s="112">
        <f t="shared" si="20"/>
        <v>104784</v>
      </c>
    </row>
    <row r="86" spans="1:15" ht="15">
      <c r="A86" s="111" t="s">
        <v>57</v>
      </c>
      <c r="B86" s="73" t="s">
        <v>204</v>
      </c>
      <c r="C86" s="235"/>
      <c r="D86" s="74"/>
      <c r="E86" s="74"/>
      <c r="F86" s="76"/>
      <c r="G86" s="55"/>
      <c r="H86" s="55"/>
      <c r="I86" s="55"/>
      <c r="J86" s="56"/>
      <c r="K86" s="56"/>
      <c r="L86" s="56"/>
      <c r="M86" s="56"/>
      <c r="N86" s="57"/>
      <c r="O86" s="112">
        <f>SUM(C86:N86)</f>
        <v>0</v>
      </c>
    </row>
    <row r="87" spans="1:15" ht="15">
      <c r="A87" s="133" t="s">
        <v>294</v>
      </c>
      <c r="B87" s="195" t="s">
        <v>465</v>
      </c>
      <c r="C87" s="234"/>
      <c r="D87" s="74"/>
      <c r="E87" s="74"/>
      <c r="F87" s="76"/>
      <c r="G87" s="55"/>
      <c r="H87" s="55"/>
      <c r="I87" s="55"/>
      <c r="J87" s="56"/>
      <c r="K87" s="56"/>
      <c r="L87" s="56"/>
      <c r="M87" s="216">
        <v>1630</v>
      </c>
      <c r="N87" s="57"/>
      <c r="O87" s="112">
        <f t="shared" si="20"/>
        <v>1630</v>
      </c>
    </row>
    <row r="88" spans="1:15" ht="47.25">
      <c r="A88" s="133" t="s">
        <v>295</v>
      </c>
      <c r="B88" s="238" t="s">
        <v>433</v>
      </c>
      <c r="C88" s="106">
        <v>121802</v>
      </c>
      <c r="D88" s="74"/>
      <c r="E88" s="74"/>
      <c r="F88" s="76"/>
      <c r="G88" s="55"/>
      <c r="H88" s="55"/>
      <c r="I88" s="55"/>
      <c r="J88" s="56"/>
      <c r="K88" s="56"/>
      <c r="L88" s="56"/>
      <c r="M88" s="56"/>
      <c r="N88" s="57"/>
      <c r="O88" s="112">
        <f t="shared" si="20"/>
        <v>121802</v>
      </c>
    </row>
    <row r="89" spans="1:15" ht="75">
      <c r="A89" s="133" t="s">
        <v>296</v>
      </c>
      <c r="B89" s="204" t="s">
        <v>450</v>
      </c>
      <c r="C89" s="106">
        <v>3927618</v>
      </c>
      <c r="D89" s="74"/>
      <c r="E89" s="74"/>
      <c r="F89" s="76"/>
      <c r="G89" s="55"/>
      <c r="H89" s="55"/>
      <c r="I89" s="55"/>
      <c r="J89" s="56"/>
      <c r="K89" s="56"/>
      <c r="L89" s="56"/>
      <c r="M89" s="56"/>
      <c r="N89" s="57"/>
      <c r="O89" s="112">
        <f t="shared" si="20"/>
        <v>3927618</v>
      </c>
    </row>
    <row r="90" spans="1:15" ht="15">
      <c r="A90" s="104" t="s">
        <v>111</v>
      </c>
      <c r="B90" s="105" t="s">
        <v>112</v>
      </c>
      <c r="C90" s="234"/>
      <c r="D90" s="36"/>
      <c r="E90" s="36"/>
      <c r="F90" s="37"/>
      <c r="G90" s="55"/>
      <c r="H90" s="55"/>
      <c r="I90" s="55"/>
      <c r="J90" s="56"/>
      <c r="K90" s="56">
        <v>566</v>
      </c>
      <c r="L90" s="56"/>
      <c r="M90" s="56"/>
      <c r="N90" s="57"/>
      <c r="O90" s="112">
        <f t="shared" si="15"/>
        <v>566</v>
      </c>
    </row>
    <row r="91" spans="1:15" ht="15">
      <c r="A91" s="104" t="s">
        <v>327</v>
      </c>
      <c r="B91" s="105" t="s">
        <v>146</v>
      </c>
      <c r="C91" s="106">
        <v>288998</v>
      </c>
      <c r="D91" s="37"/>
      <c r="E91" s="36"/>
      <c r="F91" s="37"/>
      <c r="G91" s="55"/>
      <c r="H91" s="55"/>
      <c r="I91" s="55"/>
      <c r="J91" s="56">
        <v>1204</v>
      </c>
      <c r="K91" s="57"/>
      <c r="L91" s="57"/>
      <c r="M91" s="57"/>
      <c r="N91" s="57"/>
      <c r="O91" s="112">
        <f t="shared" si="15"/>
        <v>290202</v>
      </c>
    </row>
    <row r="92" spans="1:15" ht="15">
      <c r="A92" s="111" t="s">
        <v>58</v>
      </c>
      <c r="B92" s="73" t="s">
        <v>59</v>
      </c>
      <c r="C92" s="76">
        <f aca="true" t="shared" si="22" ref="C92:N92">SUM(C93:C99)</f>
        <v>6930405</v>
      </c>
      <c r="D92" s="76">
        <f t="shared" si="22"/>
        <v>132953</v>
      </c>
      <c r="E92" s="76">
        <f t="shared" si="22"/>
        <v>0</v>
      </c>
      <c r="F92" s="76">
        <f t="shared" si="22"/>
        <v>0</v>
      </c>
      <c r="G92" s="76">
        <f t="shared" si="22"/>
        <v>70281</v>
      </c>
      <c r="H92" s="76">
        <f t="shared" si="22"/>
        <v>19700</v>
      </c>
      <c r="I92" s="76">
        <f t="shared" si="22"/>
        <v>35154</v>
      </c>
      <c r="J92" s="76">
        <f t="shared" si="22"/>
        <v>47691</v>
      </c>
      <c r="K92" s="76">
        <f t="shared" si="22"/>
        <v>0</v>
      </c>
      <c r="L92" s="76">
        <f t="shared" si="22"/>
        <v>0</v>
      </c>
      <c r="M92" s="76">
        <f t="shared" si="22"/>
        <v>0</v>
      </c>
      <c r="N92" s="76">
        <f t="shared" si="22"/>
        <v>0</v>
      </c>
      <c r="O92" s="112">
        <f t="shared" si="15"/>
        <v>7236184</v>
      </c>
    </row>
    <row r="93" spans="1:15" ht="15">
      <c r="A93" s="7" t="s">
        <v>396</v>
      </c>
      <c r="B93" s="8" t="s">
        <v>115</v>
      </c>
      <c r="C93" s="37">
        <v>790620</v>
      </c>
      <c r="D93" s="36">
        <v>5527</v>
      </c>
      <c r="E93" s="36"/>
      <c r="F93" s="37"/>
      <c r="G93" s="44"/>
      <c r="H93" s="55"/>
      <c r="I93" s="44">
        <v>20700</v>
      </c>
      <c r="J93" s="56"/>
      <c r="K93" s="56"/>
      <c r="L93" s="56"/>
      <c r="M93" s="56"/>
      <c r="N93" s="57"/>
      <c r="O93" s="112">
        <f t="shared" si="15"/>
        <v>816847</v>
      </c>
    </row>
    <row r="94" spans="1:15" ht="15">
      <c r="A94" s="7" t="s">
        <v>436</v>
      </c>
      <c r="B94" s="8" t="s">
        <v>397</v>
      </c>
      <c r="C94" s="37">
        <v>1368339</v>
      </c>
      <c r="D94" s="36"/>
      <c r="E94" s="36"/>
      <c r="F94" s="37"/>
      <c r="G94" s="44"/>
      <c r="H94" s="55"/>
      <c r="I94" s="44"/>
      <c r="J94" s="56"/>
      <c r="K94" s="56"/>
      <c r="L94" s="56"/>
      <c r="M94" s="56"/>
      <c r="N94" s="57"/>
      <c r="O94" s="112">
        <f t="shared" si="15"/>
        <v>1368339</v>
      </c>
    </row>
    <row r="95" spans="1:15" ht="15">
      <c r="A95" s="7" t="s">
        <v>437</v>
      </c>
      <c r="B95" s="8" t="s">
        <v>398</v>
      </c>
      <c r="C95" s="37">
        <v>1063363</v>
      </c>
      <c r="D95" s="36"/>
      <c r="E95" s="36"/>
      <c r="F95" s="37"/>
      <c r="G95" s="44"/>
      <c r="H95" s="55"/>
      <c r="I95" s="44"/>
      <c r="J95" s="56"/>
      <c r="K95" s="56"/>
      <c r="L95" s="56"/>
      <c r="M95" s="56"/>
      <c r="N95" s="57"/>
      <c r="O95" s="112">
        <f t="shared" si="15"/>
        <v>1063363</v>
      </c>
    </row>
    <row r="96" spans="1:15" ht="15.75">
      <c r="A96" s="7" t="s">
        <v>438</v>
      </c>
      <c r="B96" s="240" t="s">
        <v>439</v>
      </c>
      <c r="C96" s="37">
        <v>651827</v>
      </c>
      <c r="D96" s="36"/>
      <c r="E96" s="36"/>
      <c r="F96" s="37"/>
      <c r="G96" s="44"/>
      <c r="H96" s="55"/>
      <c r="I96" s="44"/>
      <c r="J96" s="56"/>
      <c r="K96" s="56"/>
      <c r="L96" s="56"/>
      <c r="M96" s="56"/>
      <c r="N96" s="57"/>
      <c r="O96" s="112">
        <f t="shared" si="15"/>
        <v>651827</v>
      </c>
    </row>
    <row r="97" spans="1:15" ht="15">
      <c r="A97" s="7" t="s">
        <v>205</v>
      </c>
      <c r="B97" s="135" t="s">
        <v>270</v>
      </c>
      <c r="C97" s="232"/>
      <c r="D97" s="36">
        <v>127426</v>
      </c>
      <c r="E97" s="36"/>
      <c r="F97" s="37"/>
      <c r="G97" s="44">
        <v>70281</v>
      </c>
      <c r="H97" s="44">
        <v>19700</v>
      </c>
      <c r="I97" s="44">
        <v>14454</v>
      </c>
      <c r="J97" s="56">
        <v>47691</v>
      </c>
      <c r="K97" s="56"/>
      <c r="L97" s="56"/>
      <c r="M97" s="56"/>
      <c r="N97" s="57"/>
      <c r="O97" s="112">
        <f t="shared" si="15"/>
        <v>279552</v>
      </c>
    </row>
    <row r="98" spans="1:15" ht="30">
      <c r="A98" s="7" t="s">
        <v>297</v>
      </c>
      <c r="B98" s="135" t="s">
        <v>440</v>
      </c>
      <c r="C98" s="37">
        <v>2056256</v>
      </c>
      <c r="D98" s="36"/>
      <c r="E98" s="36"/>
      <c r="F98" s="37"/>
      <c r="G98" s="56"/>
      <c r="H98" s="55"/>
      <c r="I98" s="55"/>
      <c r="J98" s="57"/>
      <c r="K98" s="57"/>
      <c r="L98" s="57"/>
      <c r="M98" s="57"/>
      <c r="N98" s="57"/>
      <c r="O98" s="112">
        <f t="shared" si="15"/>
        <v>2056256</v>
      </c>
    </row>
    <row r="99" spans="1:15" ht="30">
      <c r="A99" s="7" t="s">
        <v>399</v>
      </c>
      <c r="B99" s="135" t="s">
        <v>499</v>
      </c>
      <c r="C99" s="37">
        <v>1000000</v>
      </c>
      <c r="D99" s="36"/>
      <c r="E99" s="36"/>
      <c r="F99" s="37"/>
      <c r="G99" s="56"/>
      <c r="H99" s="55"/>
      <c r="I99" s="55"/>
      <c r="J99" s="57"/>
      <c r="K99" s="57"/>
      <c r="L99" s="57"/>
      <c r="M99" s="57"/>
      <c r="N99" s="57"/>
      <c r="O99" s="112">
        <f t="shared" si="15"/>
        <v>1000000</v>
      </c>
    </row>
    <row r="100" spans="1:15" ht="15">
      <c r="A100" s="111" t="s">
        <v>60</v>
      </c>
      <c r="B100" s="113" t="s">
        <v>61</v>
      </c>
      <c r="C100" s="76">
        <f>SUM(C101:C101)</f>
        <v>0</v>
      </c>
      <c r="D100" s="36"/>
      <c r="E100" s="36"/>
      <c r="F100" s="37"/>
      <c r="G100" s="74">
        <f aca="true" t="shared" si="23" ref="G100:N100">SUM(G101:G101)</f>
        <v>0</v>
      </c>
      <c r="H100" s="74">
        <f t="shared" si="23"/>
        <v>0</v>
      </c>
      <c r="I100" s="74">
        <f>SUM(I101:I101)</f>
        <v>0</v>
      </c>
      <c r="J100" s="76">
        <f t="shared" si="23"/>
        <v>0</v>
      </c>
      <c r="K100" s="76">
        <f t="shared" si="23"/>
        <v>0</v>
      </c>
      <c r="L100" s="76">
        <f t="shared" si="23"/>
        <v>0</v>
      </c>
      <c r="M100" s="76">
        <f t="shared" si="23"/>
        <v>0</v>
      </c>
      <c r="N100" s="76">
        <f t="shared" si="23"/>
        <v>0</v>
      </c>
      <c r="O100" s="112">
        <f t="shared" si="15"/>
        <v>0</v>
      </c>
    </row>
    <row r="101" spans="1:15" ht="15">
      <c r="A101" s="7" t="s">
        <v>206</v>
      </c>
      <c r="B101" s="8" t="s">
        <v>284</v>
      </c>
      <c r="C101" s="232"/>
      <c r="D101" s="36"/>
      <c r="E101" s="36"/>
      <c r="F101" s="37"/>
      <c r="G101" s="56"/>
      <c r="H101" s="55"/>
      <c r="I101" s="55"/>
      <c r="J101" s="56"/>
      <c r="K101" s="56"/>
      <c r="L101" s="56"/>
      <c r="M101" s="56"/>
      <c r="N101" s="57"/>
      <c r="O101" s="112">
        <f t="shared" si="15"/>
        <v>0</v>
      </c>
    </row>
    <row r="102" spans="1:15" ht="15.75" thickBot="1">
      <c r="A102" s="222" t="s">
        <v>466</v>
      </c>
      <c r="B102" s="127" t="s">
        <v>400</v>
      </c>
      <c r="C102" s="59">
        <v>82073</v>
      </c>
      <c r="D102" s="59"/>
      <c r="E102" s="59"/>
      <c r="F102" s="59"/>
      <c r="G102" s="130"/>
      <c r="H102" s="143"/>
      <c r="I102" s="143"/>
      <c r="J102" s="130"/>
      <c r="K102" s="130"/>
      <c r="L102" s="130"/>
      <c r="M102" s="130"/>
      <c r="N102" s="130"/>
      <c r="O102" s="112">
        <f t="shared" si="15"/>
        <v>82073</v>
      </c>
    </row>
    <row r="103" spans="1:15" ht="15.75" thickBot="1">
      <c r="A103" s="125" t="s">
        <v>12</v>
      </c>
      <c r="B103" s="136" t="s">
        <v>62</v>
      </c>
      <c r="C103" s="29">
        <f aca="true" t="shared" si="24" ref="C103:N103">C104+C107+C110+C113</f>
        <v>5314378</v>
      </c>
      <c r="D103" s="29">
        <f t="shared" si="24"/>
        <v>314768</v>
      </c>
      <c r="E103" s="29">
        <f t="shared" si="24"/>
        <v>0</v>
      </c>
      <c r="F103" s="29">
        <f t="shared" si="24"/>
        <v>88197</v>
      </c>
      <c r="G103" s="29">
        <f t="shared" si="24"/>
        <v>0</v>
      </c>
      <c r="H103" s="29">
        <f t="shared" si="24"/>
        <v>22520</v>
      </c>
      <c r="I103" s="29">
        <f t="shared" si="24"/>
        <v>27798</v>
      </c>
      <c r="J103" s="29">
        <f t="shared" si="24"/>
        <v>66506</v>
      </c>
      <c r="K103" s="29">
        <f t="shared" si="24"/>
        <v>4100</v>
      </c>
      <c r="L103" s="29">
        <f t="shared" si="24"/>
        <v>11448</v>
      </c>
      <c r="M103" s="29">
        <f t="shared" si="24"/>
        <v>0</v>
      </c>
      <c r="N103" s="29">
        <f t="shared" si="24"/>
        <v>17269</v>
      </c>
      <c r="O103" s="30">
        <f t="shared" si="15"/>
        <v>5866984</v>
      </c>
    </row>
    <row r="104" spans="1:15" ht="15">
      <c r="A104" s="104" t="s">
        <v>63</v>
      </c>
      <c r="B104" s="137" t="s">
        <v>64</v>
      </c>
      <c r="C104" s="106">
        <f>SUM(C105:C106)</f>
        <v>37433</v>
      </c>
      <c r="D104" s="106">
        <f aca="true" t="shared" si="25" ref="D104:N104">SUM(D105:D106)</f>
        <v>26096</v>
      </c>
      <c r="E104" s="106">
        <f t="shared" si="25"/>
        <v>0</v>
      </c>
      <c r="F104" s="106">
        <f t="shared" si="25"/>
        <v>32878</v>
      </c>
      <c r="G104" s="106">
        <f t="shared" si="25"/>
        <v>0</v>
      </c>
      <c r="H104" s="106">
        <f t="shared" si="25"/>
        <v>7260</v>
      </c>
      <c r="I104" s="106">
        <f t="shared" si="25"/>
        <v>27798</v>
      </c>
      <c r="J104" s="106">
        <f t="shared" si="25"/>
        <v>32317</v>
      </c>
      <c r="K104" s="106">
        <f t="shared" si="25"/>
        <v>0</v>
      </c>
      <c r="L104" s="106">
        <f t="shared" si="25"/>
        <v>5500</v>
      </c>
      <c r="M104" s="106">
        <f t="shared" si="25"/>
        <v>0</v>
      </c>
      <c r="N104" s="106">
        <f t="shared" si="25"/>
        <v>5433</v>
      </c>
      <c r="O104" s="110">
        <f t="shared" si="15"/>
        <v>174715</v>
      </c>
    </row>
    <row r="105" spans="1:15" ht="30">
      <c r="A105" s="7" t="s">
        <v>207</v>
      </c>
      <c r="B105" s="8" t="s">
        <v>176</v>
      </c>
      <c r="C105" s="37">
        <v>18073</v>
      </c>
      <c r="D105" s="230">
        <v>26096</v>
      </c>
      <c r="E105" s="36"/>
      <c r="F105" s="36">
        <v>32878</v>
      </c>
      <c r="G105" s="41"/>
      <c r="H105" s="44">
        <v>7260</v>
      </c>
      <c r="I105" s="44">
        <v>27798</v>
      </c>
      <c r="J105" s="56">
        <v>32317</v>
      </c>
      <c r="K105" s="56"/>
      <c r="L105" s="56">
        <v>5500</v>
      </c>
      <c r="M105" s="56"/>
      <c r="N105" s="57">
        <v>5433</v>
      </c>
      <c r="O105" s="112">
        <f>SUM(C105:N105)</f>
        <v>155355</v>
      </c>
    </row>
    <row r="106" spans="1:15" ht="15">
      <c r="A106" s="7" t="s">
        <v>298</v>
      </c>
      <c r="B106" s="190" t="s">
        <v>464</v>
      </c>
      <c r="C106" s="37">
        <v>19360</v>
      </c>
      <c r="D106" s="37"/>
      <c r="E106" s="37"/>
      <c r="F106" s="36"/>
      <c r="G106" s="41"/>
      <c r="H106" s="55"/>
      <c r="I106" s="55"/>
      <c r="J106" s="57"/>
      <c r="K106" s="57"/>
      <c r="L106" s="57"/>
      <c r="M106" s="57"/>
      <c r="N106" s="57"/>
      <c r="O106" s="112">
        <f>SUM(C106:N106)</f>
        <v>19360</v>
      </c>
    </row>
    <row r="107" spans="1:15" ht="15">
      <c r="A107" s="111" t="s">
        <v>65</v>
      </c>
      <c r="B107" s="113" t="s">
        <v>66</v>
      </c>
      <c r="C107" s="76">
        <f>SUM(C108:C109)</f>
        <v>0</v>
      </c>
      <c r="D107" s="76">
        <f>SUM(D108:D109)</f>
        <v>288672</v>
      </c>
      <c r="E107" s="76">
        <f>SUM(E108:E109)</f>
        <v>0</v>
      </c>
      <c r="F107" s="74">
        <f>SUM(F108:F109)</f>
        <v>55319</v>
      </c>
      <c r="G107" s="77">
        <f aca="true" t="shared" si="26" ref="G107:N107">SUM(G108:G109)</f>
        <v>0</v>
      </c>
      <c r="H107" s="74">
        <f t="shared" si="26"/>
        <v>15260</v>
      </c>
      <c r="I107" s="74">
        <f t="shared" si="26"/>
        <v>0</v>
      </c>
      <c r="J107" s="76">
        <f t="shared" si="26"/>
        <v>34189</v>
      </c>
      <c r="K107" s="76">
        <f t="shared" si="26"/>
        <v>4100</v>
      </c>
      <c r="L107" s="76">
        <f t="shared" si="26"/>
        <v>5948</v>
      </c>
      <c r="M107" s="76">
        <f t="shared" si="26"/>
        <v>0</v>
      </c>
      <c r="N107" s="76">
        <f t="shared" si="26"/>
        <v>11836</v>
      </c>
      <c r="O107" s="112">
        <f t="shared" si="15"/>
        <v>415324</v>
      </c>
    </row>
    <row r="108" spans="1:15" ht="15">
      <c r="A108" s="7" t="s">
        <v>208</v>
      </c>
      <c r="B108" s="135" t="s">
        <v>462</v>
      </c>
      <c r="C108" s="232"/>
      <c r="D108" s="36">
        <v>28604</v>
      </c>
      <c r="E108" s="36"/>
      <c r="F108" s="36">
        <v>55319</v>
      </c>
      <c r="G108" s="228"/>
      <c r="H108" s="55"/>
      <c r="I108" s="55"/>
      <c r="J108" s="56"/>
      <c r="K108" s="56"/>
      <c r="L108" s="56"/>
      <c r="M108" s="56"/>
      <c r="N108" s="57"/>
      <c r="O108" s="112">
        <f t="shared" si="15"/>
        <v>83923</v>
      </c>
    </row>
    <row r="109" spans="1:15" ht="15">
      <c r="A109" s="138" t="s">
        <v>209</v>
      </c>
      <c r="B109" s="135" t="s">
        <v>463</v>
      </c>
      <c r="C109" s="232"/>
      <c r="D109" s="36">
        <v>260068</v>
      </c>
      <c r="E109" s="36"/>
      <c r="F109" s="36"/>
      <c r="G109" s="41"/>
      <c r="H109" s="44">
        <v>15260</v>
      </c>
      <c r="I109" s="55"/>
      <c r="J109" s="56">
        <v>34189</v>
      </c>
      <c r="K109" s="56">
        <v>4100</v>
      </c>
      <c r="L109" s="56">
        <v>5948</v>
      </c>
      <c r="M109" s="56"/>
      <c r="N109" s="139">
        <v>11836</v>
      </c>
      <c r="O109" s="112">
        <f>SUM(C109:N109)</f>
        <v>331401</v>
      </c>
    </row>
    <row r="110" spans="1:15" s="16" customFormat="1" ht="28.5">
      <c r="A110" s="111" t="s">
        <v>212</v>
      </c>
      <c r="B110" s="137" t="s">
        <v>213</v>
      </c>
      <c r="C110" s="106">
        <f aca="true" t="shared" si="27" ref="C110:N110">SUM(C111:C112)</f>
        <v>5276945</v>
      </c>
      <c r="D110" s="106">
        <f t="shared" si="27"/>
        <v>0</v>
      </c>
      <c r="E110" s="106">
        <f t="shared" si="27"/>
        <v>0</v>
      </c>
      <c r="F110" s="106">
        <f t="shared" si="27"/>
        <v>0</v>
      </c>
      <c r="G110" s="106">
        <f t="shared" si="27"/>
        <v>0</v>
      </c>
      <c r="H110" s="106">
        <f t="shared" si="27"/>
        <v>0</v>
      </c>
      <c r="I110" s="106">
        <f t="shared" si="27"/>
        <v>0</v>
      </c>
      <c r="J110" s="106">
        <f t="shared" si="27"/>
        <v>0</v>
      </c>
      <c r="K110" s="106">
        <f t="shared" si="27"/>
        <v>0</v>
      </c>
      <c r="L110" s="106">
        <f t="shared" si="27"/>
        <v>0</v>
      </c>
      <c r="M110" s="106">
        <f t="shared" si="27"/>
        <v>0</v>
      </c>
      <c r="N110" s="106">
        <f t="shared" si="27"/>
        <v>0</v>
      </c>
      <c r="O110" s="112">
        <f t="shared" si="15"/>
        <v>5276945</v>
      </c>
    </row>
    <row r="111" spans="1:15" s="16" customFormat="1" ht="31.5">
      <c r="A111" s="7" t="s">
        <v>428</v>
      </c>
      <c r="B111" s="238" t="s">
        <v>429</v>
      </c>
      <c r="C111" s="106">
        <v>2500000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12">
        <f>SUM(C111:N111)</f>
        <v>2500000</v>
      </c>
    </row>
    <row r="112" spans="1:15" s="16" customFormat="1" ht="44.25" customHeight="1">
      <c r="A112" s="7" t="s">
        <v>299</v>
      </c>
      <c r="B112" s="196" t="s">
        <v>441</v>
      </c>
      <c r="C112" s="262">
        <v>2776945</v>
      </c>
      <c r="D112" s="106"/>
      <c r="E112" s="106"/>
      <c r="F112" s="106"/>
      <c r="G112" s="70"/>
      <c r="H112" s="106"/>
      <c r="I112" s="106"/>
      <c r="J112" s="106"/>
      <c r="K112" s="106"/>
      <c r="L112" s="106"/>
      <c r="M112" s="106"/>
      <c r="N112" s="106"/>
      <c r="O112" s="112">
        <f>SUM(C112:N112)</f>
        <v>2776945</v>
      </c>
    </row>
    <row r="113" spans="1:15" ht="29.25">
      <c r="A113" s="104" t="s">
        <v>210</v>
      </c>
      <c r="B113" s="137" t="s">
        <v>211</v>
      </c>
      <c r="C113" s="106">
        <f>C114</f>
        <v>0</v>
      </c>
      <c r="D113" s="106">
        <f aca="true" t="shared" si="28" ref="D113:N113">D114</f>
        <v>0</v>
      </c>
      <c r="E113" s="106">
        <f t="shared" si="28"/>
        <v>0</v>
      </c>
      <c r="F113" s="106">
        <f t="shared" si="28"/>
        <v>0</v>
      </c>
      <c r="G113" s="106">
        <f t="shared" si="28"/>
        <v>0</v>
      </c>
      <c r="H113" s="106">
        <f t="shared" si="28"/>
        <v>0</v>
      </c>
      <c r="I113" s="106">
        <f t="shared" si="28"/>
        <v>0</v>
      </c>
      <c r="J113" s="106">
        <f t="shared" si="28"/>
        <v>0</v>
      </c>
      <c r="K113" s="106">
        <f t="shared" si="28"/>
        <v>0</v>
      </c>
      <c r="L113" s="106">
        <f t="shared" si="28"/>
        <v>0</v>
      </c>
      <c r="M113" s="106">
        <f t="shared" si="28"/>
        <v>0</v>
      </c>
      <c r="N113" s="106">
        <f t="shared" si="28"/>
        <v>0</v>
      </c>
      <c r="O113" s="112">
        <f>SUM(C113:N113)</f>
        <v>0</v>
      </c>
    </row>
    <row r="114" spans="1:15" s="16" customFormat="1" ht="30" customHeight="1" thickBot="1">
      <c r="A114" s="197" t="s">
        <v>328</v>
      </c>
      <c r="B114" s="134" t="s">
        <v>211</v>
      </c>
      <c r="C114" s="106"/>
      <c r="D114" s="106"/>
      <c r="E114" s="106"/>
      <c r="F114" s="106"/>
      <c r="G114" s="70"/>
      <c r="H114" s="106"/>
      <c r="I114" s="106"/>
      <c r="J114" s="106"/>
      <c r="K114" s="106"/>
      <c r="L114" s="106"/>
      <c r="M114" s="106"/>
      <c r="N114" s="106"/>
      <c r="O114" s="112">
        <f>SUM(C114:N114)</f>
        <v>0</v>
      </c>
    </row>
    <row r="115" spans="1:15" ht="30" thickBot="1">
      <c r="A115" s="125" t="s">
        <v>13</v>
      </c>
      <c r="B115" s="136" t="s">
        <v>67</v>
      </c>
      <c r="C115" s="29">
        <f>SUM(C116:C122)</f>
        <v>4560941</v>
      </c>
      <c r="D115" s="29">
        <f>SUM(D116:D122)</f>
        <v>2201970</v>
      </c>
      <c r="E115" s="29">
        <f>SUM(E116:E122)</f>
        <v>0</v>
      </c>
      <c r="F115" s="29">
        <f>SUM(F116:F122)</f>
        <v>256984</v>
      </c>
      <c r="G115" s="28">
        <f aca="true" t="shared" si="29" ref="G115:N115">SUM(G116:G122)</f>
        <v>73131</v>
      </c>
      <c r="H115" s="28">
        <f>SUM(H116:H122)</f>
        <v>163500</v>
      </c>
      <c r="I115" s="28">
        <f t="shared" si="29"/>
        <v>206017</v>
      </c>
      <c r="J115" s="29">
        <f t="shared" si="29"/>
        <v>319160</v>
      </c>
      <c r="K115" s="29">
        <f t="shared" si="29"/>
        <v>42843</v>
      </c>
      <c r="L115" s="29">
        <f>SUM(L116:L122)</f>
        <v>85915</v>
      </c>
      <c r="M115" s="29">
        <f t="shared" si="29"/>
        <v>115360</v>
      </c>
      <c r="N115" s="29">
        <f t="shared" si="29"/>
        <v>152730</v>
      </c>
      <c r="O115" s="30">
        <f t="shared" si="15"/>
        <v>8178551</v>
      </c>
    </row>
    <row r="116" spans="1:15" ht="15">
      <c r="A116" s="104" t="s">
        <v>275</v>
      </c>
      <c r="B116" s="137" t="s">
        <v>329</v>
      </c>
      <c r="C116" s="106"/>
      <c r="D116" s="70"/>
      <c r="E116" s="32"/>
      <c r="F116" s="33"/>
      <c r="G116" s="71"/>
      <c r="H116" s="180"/>
      <c r="I116" s="71"/>
      <c r="J116" s="53"/>
      <c r="K116" s="53"/>
      <c r="L116" s="53"/>
      <c r="M116" s="53"/>
      <c r="N116" s="54"/>
      <c r="O116" s="126">
        <f t="shared" si="15"/>
        <v>0</v>
      </c>
    </row>
    <row r="117" spans="1:15" ht="15">
      <c r="A117" s="133" t="s">
        <v>300</v>
      </c>
      <c r="B117" s="134" t="s">
        <v>177</v>
      </c>
      <c r="C117" s="106"/>
      <c r="D117" s="70"/>
      <c r="E117" s="32"/>
      <c r="F117" s="33"/>
      <c r="G117" s="71"/>
      <c r="I117" s="71"/>
      <c r="J117" s="53"/>
      <c r="K117" s="53"/>
      <c r="L117" s="53"/>
      <c r="M117" s="53"/>
      <c r="N117" s="54"/>
      <c r="O117" s="51">
        <f t="shared" si="15"/>
        <v>0</v>
      </c>
    </row>
    <row r="118" spans="1:15" ht="15">
      <c r="A118" s="111" t="s">
        <v>330</v>
      </c>
      <c r="B118" s="113" t="s">
        <v>267</v>
      </c>
      <c r="C118" s="231">
        <v>585802</v>
      </c>
      <c r="D118" s="74"/>
      <c r="E118" s="36"/>
      <c r="F118" s="37"/>
      <c r="G118" s="55"/>
      <c r="H118" s="55"/>
      <c r="I118" s="55"/>
      <c r="J118" s="56"/>
      <c r="K118" s="56"/>
      <c r="L118" s="56"/>
      <c r="M118" s="56"/>
      <c r="N118" s="57"/>
      <c r="O118" s="112">
        <f t="shared" si="15"/>
        <v>585802</v>
      </c>
    </row>
    <row r="119" spans="1:15" ht="15">
      <c r="A119" s="111" t="s">
        <v>68</v>
      </c>
      <c r="B119" s="113" t="s">
        <v>69</v>
      </c>
      <c r="C119" s="37"/>
      <c r="D119" s="74">
        <v>214065</v>
      </c>
      <c r="E119" s="36"/>
      <c r="F119" s="36">
        <v>31764</v>
      </c>
      <c r="G119" s="44"/>
      <c r="H119" s="44">
        <v>14615</v>
      </c>
      <c r="I119" s="44">
        <v>22085</v>
      </c>
      <c r="J119" s="56">
        <v>45079</v>
      </c>
      <c r="K119" s="56">
        <v>2289</v>
      </c>
      <c r="L119" s="56">
        <v>5154</v>
      </c>
      <c r="M119" s="216">
        <v>87443</v>
      </c>
      <c r="N119" s="57">
        <v>6186</v>
      </c>
      <c r="O119" s="112">
        <f t="shared" si="15"/>
        <v>428680</v>
      </c>
    </row>
    <row r="120" spans="1:15" ht="15">
      <c r="A120" s="111" t="s">
        <v>276</v>
      </c>
      <c r="B120" s="135" t="s">
        <v>331</v>
      </c>
      <c r="C120" s="37"/>
      <c r="D120" s="74"/>
      <c r="E120" s="36"/>
      <c r="F120" s="37"/>
      <c r="G120" s="44"/>
      <c r="H120" s="44"/>
      <c r="I120" s="44"/>
      <c r="J120" s="56"/>
      <c r="K120" s="56"/>
      <c r="L120" s="56"/>
      <c r="M120" s="216"/>
      <c r="N120" s="57"/>
      <c r="O120" s="112">
        <f t="shared" si="15"/>
        <v>0</v>
      </c>
    </row>
    <row r="121" spans="1:15" ht="15">
      <c r="A121" s="111" t="s">
        <v>401</v>
      </c>
      <c r="B121" s="113" t="s">
        <v>70</v>
      </c>
      <c r="C121" s="76">
        <v>698001</v>
      </c>
      <c r="D121" s="74"/>
      <c r="E121" s="36"/>
      <c r="F121" s="37"/>
      <c r="G121" s="44">
        <v>5400</v>
      </c>
      <c r="H121" s="44">
        <v>1200</v>
      </c>
      <c r="I121" s="55"/>
      <c r="J121" s="56">
        <v>6225</v>
      </c>
      <c r="K121" s="56"/>
      <c r="L121" s="56"/>
      <c r="M121" s="216">
        <v>1500</v>
      </c>
      <c r="N121" s="57"/>
      <c r="O121" s="112">
        <f t="shared" si="15"/>
        <v>712326</v>
      </c>
    </row>
    <row r="122" spans="1:15" ht="43.5">
      <c r="A122" s="111" t="s">
        <v>71</v>
      </c>
      <c r="B122" s="113" t="s">
        <v>72</v>
      </c>
      <c r="C122" s="76">
        <f aca="true" t="shared" si="30" ref="C122:N122">SUM(C123:C137)</f>
        <v>3277138</v>
      </c>
      <c r="D122" s="76">
        <f t="shared" si="30"/>
        <v>1987905</v>
      </c>
      <c r="E122" s="76">
        <f t="shared" si="30"/>
        <v>0</v>
      </c>
      <c r="F122" s="76">
        <f t="shared" si="30"/>
        <v>225220</v>
      </c>
      <c r="G122" s="74">
        <f t="shared" si="30"/>
        <v>67731</v>
      </c>
      <c r="H122" s="76">
        <f t="shared" si="30"/>
        <v>147685</v>
      </c>
      <c r="I122" s="76">
        <f t="shared" si="30"/>
        <v>183932</v>
      </c>
      <c r="J122" s="76">
        <f t="shared" si="30"/>
        <v>267856</v>
      </c>
      <c r="K122" s="76">
        <f t="shared" si="30"/>
        <v>40554</v>
      </c>
      <c r="L122" s="76">
        <f t="shared" si="30"/>
        <v>80761</v>
      </c>
      <c r="M122" s="76">
        <f t="shared" si="30"/>
        <v>26417</v>
      </c>
      <c r="N122" s="76">
        <f t="shared" si="30"/>
        <v>146544</v>
      </c>
      <c r="O122" s="112">
        <f t="shared" si="15"/>
        <v>6451743</v>
      </c>
    </row>
    <row r="123" spans="1:15" ht="15">
      <c r="A123" s="7" t="s">
        <v>214</v>
      </c>
      <c r="B123" s="135" t="s">
        <v>461</v>
      </c>
      <c r="C123" s="232"/>
      <c r="D123" s="36">
        <v>1980507</v>
      </c>
      <c r="E123" s="36"/>
      <c r="F123" s="36">
        <v>58120</v>
      </c>
      <c r="G123" s="229"/>
      <c r="H123" s="52">
        <v>7215</v>
      </c>
      <c r="I123" s="44">
        <v>9200</v>
      </c>
      <c r="J123" s="56">
        <v>2160</v>
      </c>
      <c r="K123" s="56">
        <v>12181</v>
      </c>
      <c r="L123" s="56"/>
      <c r="M123" s="56"/>
      <c r="N123" s="56"/>
      <c r="O123" s="112">
        <f t="shared" si="15"/>
        <v>2069383</v>
      </c>
    </row>
    <row r="124" spans="1:15" ht="15">
      <c r="A124" s="7" t="s">
        <v>215</v>
      </c>
      <c r="B124" s="135" t="s">
        <v>460</v>
      </c>
      <c r="C124" s="232"/>
      <c r="D124" s="36"/>
      <c r="E124" s="36"/>
      <c r="F124" s="36">
        <v>167100</v>
      </c>
      <c r="G124" s="229"/>
      <c r="H124" s="44">
        <v>107345</v>
      </c>
      <c r="I124" s="44">
        <v>64088</v>
      </c>
      <c r="J124" s="56">
        <v>127620</v>
      </c>
      <c r="K124" s="56"/>
      <c r="L124" s="56"/>
      <c r="M124" s="56"/>
      <c r="N124" s="57"/>
      <c r="O124" s="112">
        <f t="shared" si="15"/>
        <v>466153</v>
      </c>
    </row>
    <row r="125" spans="1:15" ht="15">
      <c r="A125" s="7" t="s">
        <v>216</v>
      </c>
      <c r="B125" s="135" t="s">
        <v>459</v>
      </c>
      <c r="C125" s="37">
        <v>6700</v>
      </c>
      <c r="D125" s="36">
        <v>7398</v>
      </c>
      <c r="E125" s="36"/>
      <c r="F125" s="37"/>
      <c r="G125" s="44">
        <v>9867</v>
      </c>
      <c r="H125" s="44"/>
      <c r="I125" s="44"/>
      <c r="J125" s="56">
        <v>11713</v>
      </c>
      <c r="K125" s="56">
        <v>4120</v>
      </c>
      <c r="L125" s="56"/>
      <c r="M125" s="216">
        <v>4454</v>
      </c>
      <c r="N125" s="57"/>
      <c r="O125" s="112">
        <f t="shared" si="15"/>
        <v>44252</v>
      </c>
    </row>
    <row r="126" spans="1:15" ht="45">
      <c r="A126" s="7" t="s">
        <v>402</v>
      </c>
      <c r="B126" s="134" t="s">
        <v>458</v>
      </c>
      <c r="C126" s="33">
        <v>393410</v>
      </c>
      <c r="D126" s="36"/>
      <c r="E126" s="36"/>
      <c r="F126" s="37"/>
      <c r="G126" s="44"/>
      <c r="H126" s="44"/>
      <c r="I126" s="44"/>
      <c r="J126" s="56"/>
      <c r="K126" s="56"/>
      <c r="L126" s="56"/>
      <c r="M126" s="216"/>
      <c r="N126" s="57"/>
      <c r="O126" s="112">
        <f t="shared" si="15"/>
        <v>393410</v>
      </c>
    </row>
    <row r="127" spans="1:15" ht="30">
      <c r="A127" s="7" t="s">
        <v>217</v>
      </c>
      <c r="B127" s="135" t="s">
        <v>457</v>
      </c>
      <c r="C127" s="33">
        <v>43600</v>
      </c>
      <c r="D127" s="36"/>
      <c r="E127" s="36"/>
      <c r="F127" s="37"/>
      <c r="G127" s="44"/>
      <c r="H127" s="44"/>
      <c r="I127" s="44"/>
      <c r="J127" s="56"/>
      <c r="K127" s="56"/>
      <c r="L127" s="56"/>
      <c r="M127" s="56"/>
      <c r="N127" s="57"/>
      <c r="O127" s="112">
        <f t="shared" si="15"/>
        <v>43600</v>
      </c>
    </row>
    <row r="128" spans="1:15" ht="30">
      <c r="A128" s="7" t="s">
        <v>218</v>
      </c>
      <c r="B128" s="134" t="s">
        <v>453</v>
      </c>
      <c r="C128" s="33">
        <v>50000</v>
      </c>
      <c r="D128" s="36"/>
      <c r="E128" s="36"/>
      <c r="F128" s="37"/>
      <c r="G128" s="44">
        <v>6467</v>
      </c>
      <c r="H128" s="44"/>
      <c r="I128" s="44">
        <v>9000</v>
      </c>
      <c r="J128" s="56">
        <v>2768</v>
      </c>
      <c r="K128" s="56"/>
      <c r="L128" s="56"/>
      <c r="M128" s="56"/>
      <c r="N128" s="57"/>
      <c r="O128" s="112">
        <f>SUM(C128:N128)</f>
        <v>68235</v>
      </c>
    </row>
    <row r="129" spans="1:15" ht="15">
      <c r="A129" s="7" t="s">
        <v>219</v>
      </c>
      <c r="B129" s="140" t="s">
        <v>454</v>
      </c>
      <c r="C129" s="37">
        <v>35000</v>
      </c>
      <c r="D129" s="37"/>
      <c r="E129" s="37"/>
      <c r="F129" s="37"/>
      <c r="G129" s="44">
        <v>12227</v>
      </c>
      <c r="H129" s="44"/>
      <c r="I129" s="44">
        <v>101644</v>
      </c>
      <c r="J129" s="56"/>
      <c r="K129" s="56"/>
      <c r="L129" s="56"/>
      <c r="M129" s="56">
        <v>17200</v>
      </c>
      <c r="N129" s="57"/>
      <c r="O129" s="112">
        <f aca="true" t="shared" si="31" ref="O129:O187">SUM(C129:N129)</f>
        <v>166071</v>
      </c>
    </row>
    <row r="130" spans="1:15" ht="17.25" customHeight="1">
      <c r="A130" s="7" t="s">
        <v>220</v>
      </c>
      <c r="B130" s="135" t="s">
        <v>455</v>
      </c>
      <c r="C130" s="36">
        <v>3000</v>
      </c>
      <c r="D130" s="36"/>
      <c r="E130" s="36"/>
      <c r="F130" s="37"/>
      <c r="G130" s="44"/>
      <c r="H130" s="44"/>
      <c r="I130" s="44"/>
      <c r="J130" s="56"/>
      <c r="K130" s="56"/>
      <c r="L130" s="56"/>
      <c r="M130" s="56"/>
      <c r="N130" s="57"/>
      <c r="O130" s="112">
        <f t="shared" si="31"/>
        <v>3000</v>
      </c>
    </row>
    <row r="131" spans="1:15" ht="15">
      <c r="A131" s="7" t="s">
        <v>221</v>
      </c>
      <c r="B131" s="141" t="s">
        <v>456</v>
      </c>
      <c r="C131" s="232"/>
      <c r="D131" s="37"/>
      <c r="E131" s="37"/>
      <c r="F131" s="37"/>
      <c r="G131" s="44"/>
      <c r="H131" s="44">
        <v>33125</v>
      </c>
      <c r="I131" s="44"/>
      <c r="J131" s="142">
        <v>123595</v>
      </c>
      <c r="K131" s="57">
        <v>24253</v>
      </c>
      <c r="L131" s="56">
        <v>80761</v>
      </c>
      <c r="M131" s="56"/>
      <c r="N131" s="139">
        <v>146544</v>
      </c>
      <c r="O131" s="112">
        <f t="shared" si="31"/>
        <v>408278</v>
      </c>
    </row>
    <row r="132" spans="1:15" ht="30">
      <c r="A132" s="7" t="s">
        <v>301</v>
      </c>
      <c r="B132" s="135" t="s">
        <v>451</v>
      </c>
      <c r="C132" s="59">
        <v>2860</v>
      </c>
      <c r="D132" s="59"/>
      <c r="E132" s="59"/>
      <c r="F132" s="59"/>
      <c r="G132" s="128"/>
      <c r="H132" s="128"/>
      <c r="I132" s="128"/>
      <c r="J132" s="198"/>
      <c r="K132" s="130"/>
      <c r="L132" s="60"/>
      <c r="M132" s="130"/>
      <c r="N132" s="139"/>
      <c r="O132" s="112">
        <f t="shared" si="31"/>
        <v>2860</v>
      </c>
    </row>
    <row r="133" spans="1:15" ht="15">
      <c r="A133" s="7" t="s">
        <v>332</v>
      </c>
      <c r="B133" s="134" t="s">
        <v>452</v>
      </c>
      <c r="C133" s="36">
        <v>463646</v>
      </c>
      <c r="D133" s="36"/>
      <c r="E133" s="36"/>
      <c r="F133" s="36"/>
      <c r="G133" s="44">
        <v>39170</v>
      </c>
      <c r="H133" s="44"/>
      <c r="I133" s="44"/>
      <c r="J133" s="142"/>
      <c r="K133" s="56"/>
      <c r="L133" s="56"/>
      <c r="M133" s="216">
        <v>4763</v>
      </c>
      <c r="N133" s="139"/>
      <c r="O133" s="112">
        <f t="shared" si="31"/>
        <v>507579</v>
      </c>
    </row>
    <row r="134" spans="1:15" ht="47.25">
      <c r="A134" s="263" t="s">
        <v>498</v>
      </c>
      <c r="B134" s="239" t="s">
        <v>434</v>
      </c>
      <c r="C134" s="37">
        <v>362720</v>
      </c>
      <c r="D134" s="37"/>
      <c r="E134" s="37"/>
      <c r="F134" s="37"/>
      <c r="G134" s="44"/>
      <c r="H134" s="211"/>
      <c r="I134" s="211"/>
      <c r="J134" s="223"/>
      <c r="K134" s="57"/>
      <c r="L134" s="57"/>
      <c r="M134" s="217"/>
      <c r="N134" s="57"/>
      <c r="O134" s="112">
        <f t="shared" si="31"/>
        <v>362720</v>
      </c>
    </row>
    <row r="135" spans="1:15" ht="31.5">
      <c r="A135" s="7" t="s">
        <v>430</v>
      </c>
      <c r="B135" s="238" t="s">
        <v>497</v>
      </c>
      <c r="C135" s="37">
        <v>802064</v>
      </c>
      <c r="D135" s="37"/>
      <c r="E135" s="37"/>
      <c r="F135" s="37"/>
      <c r="G135" s="44"/>
      <c r="H135" s="211"/>
      <c r="I135" s="211"/>
      <c r="J135" s="223"/>
      <c r="K135" s="57"/>
      <c r="L135" s="57"/>
      <c r="M135" s="217"/>
      <c r="N135" s="57"/>
      <c r="O135" s="112">
        <f t="shared" si="31"/>
        <v>802064</v>
      </c>
    </row>
    <row r="136" spans="1:15" ht="63">
      <c r="A136" s="7" t="s">
        <v>471</v>
      </c>
      <c r="B136" s="242" t="s">
        <v>472</v>
      </c>
      <c r="C136" s="37">
        <v>55000</v>
      </c>
      <c r="D136" s="37"/>
      <c r="E136" s="37"/>
      <c r="F136" s="37"/>
      <c r="G136" s="44"/>
      <c r="H136" s="211"/>
      <c r="I136" s="211"/>
      <c r="J136" s="223"/>
      <c r="K136" s="57"/>
      <c r="L136" s="57"/>
      <c r="M136" s="217"/>
      <c r="N136" s="57"/>
      <c r="O136" s="112">
        <f t="shared" si="31"/>
        <v>55000</v>
      </c>
    </row>
    <row r="137" spans="1:15" ht="30.75" thickBot="1">
      <c r="A137" s="197" t="s">
        <v>403</v>
      </c>
      <c r="B137" s="224" t="s">
        <v>404</v>
      </c>
      <c r="C137" s="266">
        <v>1059138</v>
      </c>
      <c r="D137" s="36"/>
      <c r="E137" s="59"/>
      <c r="F137" s="59"/>
      <c r="G137" s="129"/>
      <c r="H137" s="143"/>
      <c r="I137" s="143"/>
      <c r="J137" s="144"/>
      <c r="K137" s="130"/>
      <c r="L137" s="130"/>
      <c r="M137" s="130"/>
      <c r="N137" s="130"/>
      <c r="O137" s="34">
        <f t="shared" si="31"/>
        <v>1059138</v>
      </c>
    </row>
    <row r="138" spans="1:15" ht="15.75" thickBot="1">
      <c r="A138" s="125" t="s">
        <v>6</v>
      </c>
      <c r="B138" s="27" t="s">
        <v>73</v>
      </c>
      <c r="C138" s="29">
        <f aca="true" t="shared" si="32" ref="C138:N138">SUM(C139+C141+C142)</f>
        <v>193316</v>
      </c>
      <c r="D138" s="29">
        <f t="shared" si="32"/>
        <v>0</v>
      </c>
      <c r="E138" s="29">
        <f t="shared" si="32"/>
        <v>0</v>
      </c>
      <c r="F138" s="29">
        <f t="shared" si="32"/>
        <v>0</v>
      </c>
      <c r="G138" s="29">
        <f t="shared" si="32"/>
        <v>1930</v>
      </c>
      <c r="H138" s="29">
        <f t="shared" si="32"/>
        <v>0</v>
      </c>
      <c r="I138" s="29">
        <f t="shared" si="32"/>
        <v>0</v>
      </c>
      <c r="J138" s="29">
        <f t="shared" si="32"/>
        <v>0</v>
      </c>
      <c r="K138" s="29">
        <f t="shared" si="32"/>
        <v>3194</v>
      </c>
      <c r="L138" s="29">
        <f t="shared" si="32"/>
        <v>26333</v>
      </c>
      <c r="M138" s="29">
        <f t="shared" si="32"/>
        <v>810</v>
      </c>
      <c r="N138" s="29">
        <f t="shared" si="32"/>
        <v>1340</v>
      </c>
      <c r="O138" s="30">
        <f>SUM(C138:N138)</f>
        <v>226923</v>
      </c>
    </row>
    <row r="139" spans="1:15" s="16" customFormat="1" ht="14.25">
      <c r="A139" s="104" t="s">
        <v>74</v>
      </c>
      <c r="B139" s="105" t="s">
        <v>75</v>
      </c>
      <c r="C139" s="106">
        <f aca="true" t="shared" si="33" ref="C139:N139">SUM(C140:C140)</f>
        <v>0</v>
      </c>
      <c r="D139" s="106">
        <f t="shared" si="33"/>
        <v>0</v>
      </c>
      <c r="E139" s="106">
        <f t="shared" si="33"/>
        <v>0</v>
      </c>
      <c r="F139" s="106">
        <f t="shared" si="33"/>
        <v>0</v>
      </c>
      <c r="G139" s="106">
        <f t="shared" si="33"/>
        <v>1930</v>
      </c>
      <c r="H139" s="106">
        <f t="shared" si="33"/>
        <v>0</v>
      </c>
      <c r="I139" s="106">
        <f t="shared" si="33"/>
        <v>0</v>
      </c>
      <c r="J139" s="106">
        <f t="shared" si="33"/>
        <v>0</v>
      </c>
      <c r="K139" s="106">
        <f t="shared" si="33"/>
        <v>3194</v>
      </c>
      <c r="L139" s="106">
        <f t="shared" si="33"/>
        <v>26333</v>
      </c>
      <c r="M139" s="106">
        <f t="shared" si="33"/>
        <v>810</v>
      </c>
      <c r="N139" s="106">
        <f t="shared" si="33"/>
        <v>1340</v>
      </c>
      <c r="O139" s="34">
        <f>SUM(C139:N139)</f>
        <v>33607</v>
      </c>
    </row>
    <row r="140" spans="1:15" s="16" customFormat="1" ht="15">
      <c r="A140" s="7" t="s">
        <v>333</v>
      </c>
      <c r="B140" s="8" t="s">
        <v>178</v>
      </c>
      <c r="C140" s="234"/>
      <c r="D140" s="106"/>
      <c r="E140" s="106"/>
      <c r="F140" s="106"/>
      <c r="G140" s="70">
        <v>1930</v>
      </c>
      <c r="H140" s="106"/>
      <c r="I140" s="106"/>
      <c r="J140" s="106"/>
      <c r="K140" s="106">
        <v>3194</v>
      </c>
      <c r="L140" s="106">
        <v>26333</v>
      </c>
      <c r="M140" s="106">
        <v>810</v>
      </c>
      <c r="N140" s="106">
        <v>1340</v>
      </c>
      <c r="O140" s="34">
        <f>SUM(C140:N140)</f>
        <v>33607</v>
      </c>
    </row>
    <row r="141" spans="1:15" ht="31.5" customHeight="1">
      <c r="A141" s="7" t="s">
        <v>334</v>
      </c>
      <c r="B141" s="8" t="s">
        <v>335</v>
      </c>
      <c r="C141" s="37">
        <v>174516</v>
      </c>
      <c r="D141" s="36"/>
      <c r="E141" s="36"/>
      <c r="F141" s="37"/>
      <c r="G141" s="44"/>
      <c r="H141" s="55"/>
      <c r="I141" s="55"/>
      <c r="J141" s="56"/>
      <c r="K141" s="56"/>
      <c r="L141" s="56"/>
      <c r="M141" s="56"/>
      <c r="N141" s="57"/>
      <c r="O141" s="112">
        <f t="shared" si="31"/>
        <v>174516</v>
      </c>
    </row>
    <row r="142" spans="1:15" ht="15.75" thickBot="1">
      <c r="A142" s="7" t="s">
        <v>405</v>
      </c>
      <c r="B142" s="205" t="s">
        <v>406</v>
      </c>
      <c r="C142" s="59">
        <v>18800</v>
      </c>
      <c r="D142" s="59"/>
      <c r="E142" s="59"/>
      <c r="F142" s="59"/>
      <c r="G142" s="225"/>
      <c r="H142" s="143"/>
      <c r="I142" s="143"/>
      <c r="J142" s="130"/>
      <c r="K142" s="130"/>
      <c r="L142" s="130"/>
      <c r="M142" s="130"/>
      <c r="N142" s="130"/>
      <c r="O142" s="112">
        <f t="shared" si="31"/>
        <v>18800</v>
      </c>
    </row>
    <row r="143" spans="1:15" ht="15.75" thickBot="1">
      <c r="A143" s="125" t="s">
        <v>11</v>
      </c>
      <c r="B143" s="27" t="s">
        <v>76</v>
      </c>
      <c r="C143" s="29">
        <f aca="true" t="shared" si="34" ref="C143:N143">C144+C148+C170+C173</f>
        <v>3464607</v>
      </c>
      <c r="D143" s="29">
        <f t="shared" si="34"/>
        <v>328045</v>
      </c>
      <c r="E143" s="29">
        <f t="shared" si="34"/>
        <v>1438819</v>
      </c>
      <c r="F143" s="29">
        <f t="shared" si="34"/>
        <v>0</v>
      </c>
      <c r="G143" s="29">
        <f t="shared" si="34"/>
        <v>208726</v>
      </c>
      <c r="H143" s="29">
        <f t="shared" si="34"/>
        <v>102550</v>
      </c>
      <c r="I143" s="29">
        <f t="shared" si="34"/>
        <v>105874</v>
      </c>
      <c r="J143" s="29">
        <f t="shared" si="34"/>
        <v>193208</v>
      </c>
      <c r="K143" s="29">
        <f t="shared" si="34"/>
        <v>39338</v>
      </c>
      <c r="L143" s="29">
        <f t="shared" si="34"/>
        <v>35767</v>
      </c>
      <c r="M143" s="29">
        <f t="shared" si="34"/>
        <v>88956</v>
      </c>
      <c r="N143" s="29">
        <f t="shared" si="34"/>
        <v>63610</v>
      </c>
      <c r="O143" s="30">
        <f t="shared" si="31"/>
        <v>6069500</v>
      </c>
    </row>
    <row r="144" spans="1:15" ht="15">
      <c r="A144" s="104" t="s">
        <v>77</v>
      </c>
      <c r="B144" s="105" t="s">
        <v>78</v>
      </c>
      <c r="C144" s="106">
        <f>SUM(C145:C147)</f>
        <v>326445</v>
      </c>
      <c r="D144" s="106">
        <f aca="true" t="shared" si="35" ref="D144:N144">SUM(D145:D147)</f>
        <v>328045</v>
      </c>
      <c r="E144" s="106">
        <f t="shared" si="35"/>
        <v>0</v>
      </c>
      <c r="F144" s="106">
        <f t="shared" si="35"/>
        <v>0</v>
      </c>
      <c r="G144" s="106">
        <f t="shared" si="35"/>
        <v>5546</v>
      </c>
      <c r="H144" s="106">
        <f t="shared" si="35"/>
        <v>0</v>
      </c>
      <c r="I144" s="106">
        <f t="shared" si="35"/>
        <v>0</v>
      </c>
      <c r="J144" s="106">
        <f t="shared" si="35"/>
        <v>7372</v>
      </c>
      <c r="K144" s="106">
        <f t="shared" si="35"/>
        <v>0</v>
      </c>
      <c r="L144" s="106">
        <f t="shared" si="35"/>
        <v>0</v>
      </c>
      <c r="M144" s="106">
        <f t="shared" si="35"/>
        <v>9967</v>
      </c>
      <c r="N144" s="106">
        <f t="shared" si="35"/>
        <v>0</v>
      </c>
      <c r="O144" s="110">
        <f t="shared" si="31"/>
        <v>677375</v>
      </c>
    </row>
    <row r="145" spans="1:15" ht="15">
      <c r="A145" s="7" t="s">
        <v>222</v>
      </c>
      <c r="B145" s="8" t="s">
        <v>79</v>
      </c>
      <c r="C145" s="37">
        <v>56185</v>
      </c>
      <c r="D145" s="36"/>
      <c r="E145" s="36"/>
      <c r="F145" s="37"/>
      <c r="G145" s="44">
        <v>5546</v>
      </c>
      <c r="H145" s="55"/>
      <c r="I145" s="55"/>
      <c r="J145" s="56">
        <v>7372</v>
      </c>
      <c r="K145" s="56"/>
      <c r="L145" s="56"/>
      <c r="M145" s="216">
        <v>9967</v>
      </c>
      <c r="N145" s="57"/>
      <c r="O145" s="112">
        <f t="shared" si="31"/>
        <v>79070</v>
      </c>
    </row>
    <row r="146" spans="1:15" ht="30">
      <c r="A146" s="7" t="s">
        <v>223</v>
      </c>
      <c r="B146" s="8" t="s">
        <v>80</v>
      </c>
      <c r="C146" s="37">
        <f>225260+45000</f>
        <v>270260</v>
      </c>
      <c r="D146" s="36"/>
      <c r="E146" s="36"/>
      <c r="F146" s="37"/>
      <c r="G146" s="55"/>
      <c r="H146" s="55"/>
      <c r="I146" s="55"/>
      <c r="J146" s="56"/>
      <c r="K146" s="56"/>
      <c r="L146" s="56"/>
      <c r="M146" s="56"/>
      <c r="N146" s="57"/>
      <c r="O146" s="112">
        <f t="shared" si="31"/>
        <v>270260</v>
      </c>
    </row>
    <row r="147" spans="1:15" ht="15">
      <c r="A147" s="7" t="s">
        <v>302</v>
      </c>
      <c r="B147" s="8" t="s">
        <v>303</v>
      </c>
      <c r="C147" s="232"/>
      <c r="D147" s="37">
        <v>328045</v>
      </c>
      <c r="E147" s="37"/>
      <c r="F147" s="37"/>
      <c r="G147" s="55"/>
      <c r="H147" s="150"/>
      <c r="I147" s="150"/>
      <c r="J147" s="57"/>
      <c r="K147" s="57"/>
      <c r="L147" s="57"/>
      <c r="M147" s="57"/>
      <c r="N147" s="57"/>
      <c r="O147" s="112">
        <f t="shared" si="31"/>
        <v>328045</v>
      </c>
    </row>
    <row r="148" spans="1:15" ht="15">
      <c r="A148" s="111" t="s">
        <v>81</v>
      </c>
      <c r="B148" s="113" t="s">
        <v>10</v>
      </c>
      <c r="C148" s="76">
        <f aca="true" t="shared" si="36" ref="C148:N148">SUM(C149+C150+C154+C159)</f>
        <v>3004154</v>
      </c>
      <c r="D148" s="76">
        <f t="shared" si="36"/>
        <v>0</v>
      </c>
      <c r="E148" s="76">
        <f t="shared" si="36"/>
        <v>1438819</v>
      </c>
      <c r="F148" s="76">
        <f t="shared" si="36"/>
        <v>0</v>
      </c>
      <c r="G148" s="76">
        <f t="shared" si="36"/>
        <v>203180</v>
      </c>
      <c r="H148" s="76">
        <f t="shared" si="36"/>
        <v>102550</v>
      </c>
      <c r="I148" s="76">
        <f t="shared" si="36"/>
        <v>102114</v>
      </c>
      <c r="J148" s="76">
        <f t="shared" si="36"/>
        <v>182047</v>
      </c>
      <c r="K148" s="76">
        <f t="shared" si="36"/>
        <v>39338</v>
      </c>
      <c r="L148" s="76">
        <f t="shared" si="36"/>
        <v>35767</v>
      </c>
      <c r="M148" s="76">
        <f t="shared" si="36"/>
        <v>78989</v>
      </c>
      <c r="N148" s="76">
        <f t="shared" si="36"/>
        <v>63610</v>
      </c>
      <c r="O148" s="112">
        <f t="shared" si="31"/>
        <v>5250568</v>
      </c>
    </row>
    <row r="149" spans="1:15" ht="15">
      <c r="A149" s="7" t="s">
        <v>336</v>
      </c>
      <c r="B149" s="8" t="s">
        <v>179</v>
      </c>
      <c r="C149" s="231">
        <v>359158</v>
      </c>
      <c r="D149" s="36"/>
      <c r="E149" s="36"/>
      <c r="F149" s="37"/>
      <c r="G149" s="43">
        <v>31379</v>
      </c>
      <c r="H149" s="44">
        <v>35620</v>
      </c>
      <c r="I149" s="44">
        <v>13589</v>
      </c>
      <c r="J149" s="56">
        <v>29903</v>
      </c>
      <c r="K149" s="56">
        <v>14927</v>
      </c>
      <c r="L149" s="56">
        <v>13331</v>
      </c>
      <c r="M149" s="216">
        <v>17533</v>
      </c>
      <c r="N149" s="145">
        <v>17359</v>
      </c>
      <c r="O149" s="112">
        <f t="shared" si="31"/>
        <v>532799</v>
      </c>
    </row>
    <row r="150" spans="1:15" ht="15">
      <c r="A150" s="7" t="s">
        <v>82</v>
      </c>
      <c r="B150" s="8" t="s">
        <v>119</v>
      </c>
      <c r="C150" s="37">
        <f aca="true" t="shared" si="37" ref="C150:N150">SUM(C151:C153)</f>
        <v>362064</v>
      </c>
      <c r="D150" s="37">
        <f t="shared" si="37"/>
        <v>0</v>
      </c>
      <c r="E150" s="37">
        <f t="shared" si="37"/>
        <v>0</v>
      </c>
      <c r="F150" s="37">
        <f t="shared" si="37"/>
        <v>0</v>
      </c>
      <c r="G150" s="37">
        <f t="shared" si="37"/>
        <v>0</v>
      </c>
      <c r="H150" s="37">
        <f t="shared" si="37"/>
        <v>0</v>
      </c>
      <c r="I150" s="37">
        <f t="shared" si="37"/>
        <v>0</v>
      </c>
      <c r="J150" s="37">
        <f t="shared" si="37"/>
        <v>0</v>
      </c>
      <c r="K150" s="37">
        <f t="shared" si="37"/>
        <v>0</v>
      </c>
      <c r="L150" s="37">
        <f t="shared" si="37"/>
        <v>0</v>
      </c>
      <c r="M150" s="37">
        <f t="shared" si="37"/>
        <v>8135</v>
      </c>
      <c r="N150" s="37">
        <f t="shared" si="37"/>
        <v>0</v>
      </c>
      <c r="O150" s="112">
        <f t="shared" si="31"/>
        <v>370199</v>
      </c>
    </row>
    <row r="151" spans="1:15" ht="15">
      <c r="A151" s="7" t="s">
        <v>224</v>
      </c>
      <c r="B151" s="8" t="s">
        <v>277</v>
      </c>
      <c r="C151" s="231">
        <v>198636</v>
      </c>
      <c r="D151" s="36"/>
      <c r="E151" s="36"/>
      <c r="F151" s="37"/>
      <c r="G151" s="55"/>
      <c r="H151" s="55"/>
      <c r="I151" s="44"/>
      <c r="J151" s="56"/>
      <c r="K151" s="56"/>
      <c r="L151" s="56"/>
      <c r="M151" s="56"/>
      <c r="N151" s="145"/>
      <c r="O151" s="112">
        <f t="shared" si="31"/>
        <v>198636</v>
      </c>
    </row>
    <row r="152" spans="1:15" ht="30">
      <c r="A152" s="7" t="s">
        <v>304</v>
      </c>
      <c r="B152" s="135" t="s">
        <v>305</v>
      </c>
      <c r="C152" s="37">
        <v>163428</v>
      </c>
      <c r="D152" s="36"/>
      <c r="E152" s="36"/>
      <c r="F152" s="37"/>
      <c r="G152" s="55"/>
      <c r="H152" s="55"/>
      <c r="I152" s="44"/>
      <c r="J152" s="56"/>
      <c r="K152" s="56"/>
      <c r="L152" s="56"/>
      <c r="M152" s="56"/>
      <c r="N152" s="145"/>
      <c r="O152" s="112">
        <f t="shared" si="31"/>
        <v>163428</v>
      </c>
    </row>
    <row r="153" spans="1:15" ht="15">
      <c r="A153" s="7" t="s">
        <v>367</v>
      </c>
      <c r="B153" s="135" t="s">
        <v>368</v>
      </c>
      <c r="C153" s="232"/>
      <c r="D153" s="37"/>
      <c r="E153" s="37"/>
      <c r="F153" s="37"/>
      <c r="G153" s="150"/>
      <c r="H153" s="150"/>
      <c r="I153" s="211"/>
      <c r="J153" s="57"/>
      <c r="K153" s="57"/>
      <c r="L153" s="57"/>
      <c r="M153" s="216">
        <v>8135</v>
      </c>
      <c r="N153" s="145"/>
      <c r="O153" s="112">
        <f t="shared" si="31"/>
        <v>8135</v>
      </c>
    </row>
    <row r="154" spans="1:15" ht="15">
      <c r="A154" s="7" t="s">
        <v>264</v>
      </c>
      <c r="B154" s="8" t="s">
        <v>225</v>
      </c>
      <c r="C154" s="37">
        <f aca="true" t="shared" si="38" ref="C154:N154">SUM(C155:C158)</f>
        <v>526100</v>
      </c>
      <c r="D154" s="37">
        <f t="shared" si="38"/>
        <v>0</v>
      </c>
      <c r="E154" s="37">
        <f t="shared" si="38"/>
        <v>1438819</v>
      </c>
      <c r="F154" s="37">
        <f t="shared" si="38"/>
        <v>0</v>
      </c>
      <c r="G154" s="37">
        <f t="shared" si="38"/>
        <v>171801</v>
      </c>
      <c r="H154" s="37">
        <f t="shared" si="38"/>
        <v>66930</v>
      </c>
      <c r="I154" s="37">
        <f t="shared" si="38"/>
        <v>88525</v>
      </c>
      <c r="J154" s="37">
        <f t="shared" si="38"/>
        <v>152144</v>
      </c>
      <c r="K154" s="37">
        <f t="shared" si="38"/>
        <v>24411</v>
      </c>
      <c r="L154" s="37">
        <f t="shared" si="38"/>
        <v>22436</v>
      </c>
      <c r="M154" s="37">
        <f t="shared" si="38"/>
        <v>53321</v>
      </c>
      <c r="N154" s="37">
        <f t="shared" si="38"/>
        <v>38751</v>
      </c>
      <c r="O154" s="112">
        <f>SUM(C154:N154)</f>
        <v>2583238</v>
      </c>
    </row>
    <row r="155" spans="1:15" ht="15">
      <c r="A155" s="7" t="s">
        <v>338</v>
      </c>
      <c r="B155" s="8" t="s">
        <v>337</v>
      </c>
      <c r="C155" s="232"/>
      <c r="D155" s="36"/>
      <c r="E155" s="36">
        <v>334350</v>
      </c>
      <c r="F155" s="37"/>
      <c r="G155" s="43">
        <v>171801</v>
      </c>
      <c r="H155" s="44">
        <v>66930</v>
      </c>
      <c r="I155" s="44">
        <v>74358</v>
      </c>
      <c r="J155" s="56">
        <v>152144</v>
      </c>
      <c r="K155" s="56">
        <v>24411</v>
      </c>
      <c r="L155" s="56">
        <v>22436</v>
      </c>
      <c r="M155" s="216">
        <v>53321</v>
      </c>
      <c r="N155" s="145">
        <v>38751</v>
      </c>
      <c r="O155" s="112">
        <f t="shared" si="31"/>
        <v>938502</v>
      </c>
    </row>
    <row r="156" spans="1:15" ht="15">
      <c r="A156" s="7" t="s">
        <v>365</v>
      </c>
      <c r="B156" s="8" t="s">
        <v>366</v>
      </c>
      <c r="C156" s="232"/>
      <c r="D156" s="36"/>
      <c r="E156" s="36"/>
      <c r="F156" s="37"/>
      <c r="G156" s="43"/>
      <c r="H156" s="44"/>
      <c r="I156" s="44">
        <v>14167</v>
      </c>
      <c r="J156" s="56"/>
      <c r="K156" s="56"/>
      <c r="L156" s="56"/>
      <c r="M156" s="56"/>
      <c r="N156" s="145"/>
      <c r="O156" s="112">
        <f t="shared" si="31"/>
        <v>14167</v>
      </c>
    </row>
    <row r="157" spans="1:15" ht="15">
      <c r="A157" s="7" t="s">
        <v>339</v>
      </c>
      <c r="B157" s="8" t="s">
        <v>120</v>
      </c>
      <c r="C157" s="232"/>
      <c r="D157" s="36"/>
      <c r="E157" s="36">
        <v>1104469</v>
      </c>
      <c r="F157" s="37"/>
      <c r="G157" s="55"/>
      <c r="H157" s="55"/>
      <c r="I157" s="55"/>
      <c r="J157" s="56"/>
      <c r="K157" s="56"/>
      <c r="L157" s="56"/>
      <c r="M157" s="56"/>
      <c r="N157" s="57"/>
      <c r="O157" s="112">
        <f t="shared" si="31"/>
        <v>1104469</v>
      </c>
    </row>
    <row r="158" spans="1:15" ht="30">
      <c r="A158" s="7" t="s">
        <v>492</v>
      </c>
      <c r="B158" s="8" t="s">
        <v>493</v>
      </c>
      <c r="C158" s="37">
        <v>526100</v>
      </c>
      <c r="D158" s="36"/>
      <c r="E158" s="36"/>
      <c r="F158" s="37"/>
      <c r="G158" s="55"/>
      <c r="H158" s="55"/>
      <c r="I158" s="55"/>
      <c r="J158" s="56"/>
      <c r="K158" s="56"/>
      <c r="L158" s="56"/>
      <c r="M158" s="56"/>
      <c r="N158" s="57"/>
      <c r="O158" s="112">
        <f t="shared" si="31"/>
        <v>526100</v>
      </c>
    </row>
    <row r="159" spans="1:15" s="16" customFormat="1" ht="14.25">
      <c r="A159" s="111" t="s">
        <v>83</v>
      </c>
      <c r="B159" s="73" t="s">
        <v>226</v>
      </c>
      <c r="C159" s="146">
        <f aca="true" t="shared" si="39" ref="C159:N159">SUM(C160:C169)</f>
        <v>1756832</v>
      </c>
      <c r="D159" s="146">
        <f t="shared" si="39"/>
        <v>0</v>
      </c>
      <c r="E159" s="146">
        <f t="shared" si="39"/>
        <v>0</v>
      </c>
      <c r="F159" s="146">
        <f t="shared" si="39"/>
        <v>0</v>
      </c>
      <c r="G159" s="146">
        <f t="shared" si="39"/>
        <v>0</v>
      </c>
      <c r="H159" s="146">
        <f t="shared" si="39"/>
        <v>0</v>
      </c>
      <c r="I159" s="146">
        <f t="shared" si="39"/>
        <v>0</v>
      </c>
      <c r="J159" s="146">
        <f t="shared" si="39"/>
        <v>0</v>
      </c>
      <c r="K159" s="146">
        <f t="shared" si="39"/>
        <v>0</v>
      </c>
      <c r="L159" s="146">
        <f t="shared" si="39"/>
        <v>0</v>
      </c>
      <c r="M159" s="146">
        <f t="shared" si="39"/>
        <v>0</v>
      </c>
      <c r="N159" s="146">
        <f t="shared" si="39"/>
        <v>7500</v>
      </c>
      <c r="O159" s="112">
        <f t="shared" si="31"/>
        <v>1764332</v>
      </c>
    </row>
    <row r="160" spans="1:15" ht="15">
      <c r="A160" s="7" t="s">
        <v>227</v>
      </c>
      <c r="B160" s="135" t="s">
        <v>468</v>
      </c>
      <c r="C160" s="231">
        <v>55348</v>
      </c>
      <c r="D160" s="36"/>
      <c r="E160" s="36"/>
      <c r="F160" s="37"/>
      <c r="G160" s="44"/>
      <c r="H160" s="55"/>
      <c r="I160" s="44"/>
      <c r="J160" s="56"/>
      <c r="K160" s="56"/>
      <c r="L160" s="56"/>
      <c r="M160" s="56"/>
      <c r="N160" s="57">
        <v>7500</v>
      </c>
      <c r="O160" s="112">
        <f t="shared" si="31"/>
        <v>62848</v>
      </c>
    </row>
    <row r="161" spans="1:15" ht="15">
      <c r="A161" s="7" t="s">
        <v>228</v>
      </c>
      <c r="B161" s="135" t="s">
        <v>469</v>
      </c>
      <c r="C161" s="231">
        <f>80816+25000</f>
        <v>105816</v>
      </c>
      <c r="D161" s="36"/>
      <c r="E161" s="36"/>
      <c r="F161" s="37"/>
      <c r="G161" s="55"/>
      <c r="H161" s="55"/>
      <c r="I161" s="55"/>
      <c r="J161" s="56"/>
      <c r="K161" s="56"/>
      <c r="L161" s="56"/>
      <c r="M161" s="56"/>
      <c r="N161" s="57"/>
      <c r="O161" s="112">
        <f t="shared" si="31"/>
        <v>105816</v>
      </c>
    </row>
    <row r="162" spans="1:15" ht="15">
      <c r="A162" s="7" t="s">
        <v>229</v>
      </c>
      <c r="B162" s="140" t="s">
        <v>470</v>
      </c>
      <c r="C162" s="37">
        <v>500</v>
      </c>
      <c r="D162" s="36"/>
      <c r="E162" s="36"/>
      <c r="F162" s="37"/>
      <c r="G162" s="55"/>
      <c r="H162" s="55"/>
      <c r="I162" s="55"/>
      <c r="J162" s="56"/>
      <c r="K162" s="56"/>
      <c r="L162" s="56"/>
      <c r="M162" s="56"/>
      <c r="N162" s="57"/>
      <c r="O162" s="112">
        <f t="shared" si="31"/>
        <v>500</v>
      </c>
    </row>
    <row r="163" spans="1:15" ht="60">
      <c r="A163" s="7" t="s">
        <v>340</v>
      </c>
      <c r="B163" s="140" t="s">
        <v>435</v>
      </c>
      <c r="C163" s="37">
        <v>676317</v>
      </c>
      <c r="D163" s="36"/>
      <c r="E163" s="36"/>
      <c r="F163" s="37"/>
      <c r="G163" s="55"/>
      <c r="H163" s="55"/>
      <c r="I163" s="55"/>
      <c r="J163" s="56"/>
      <c r="K163" s="56"/>
      <c r="L163" s="56"/>
      <c r="M163" s="56"/>
      <c r="N163" s="57"/>
      <c r="O163" s="112">
        <f t="shared" si="31"/>
        <v>676317</v>
      </c>
    </row>
    <row r="164" spans="1:15" ht="30">
      <c r="A164" s="7" t="s">
        <v>341</v>
      </c>
      <c r="B164" s="135" t="s">
        <v>449</v>
      </c>
      <c r="C164" s="37">
        <v>20000</v>
      </c>
      <c r="D164" s="36"/>
      <c r="E164" s="36"/>
      <c r="F164" s="37"/>
      <c r="G164" s="55"/>
      <c r="H164" s="55"/>
      <c r="I164" s="55"/>
      <c r="J164" s="56"/>
      <c r="K164" s="56"/>
      <c r="L164" s="56"/>
      <c r="M164" s="56"/>
      <c r="N164" s="57"/>
      <c r="O164" s="112">
        <f t="shared" si="31"/>
        <v>20000</v>
      </c>
    </row>
    <row r="165" spans="1:15" ht="30">
      <c r="A165" s="7" t="s">
        <v>408</v>
      </c>
      <c r="B165" s="135" t="s">
        <v>442</v>
      </c>
      <c r="C165" s="37">
        <v>792428</v>
      </c>
      <c r="D165" s="36"/>
      <c r="E165" s="36"/>
      <c r="F165" s="37"/>
      <c r="G165" s="55"/>
      <c r="H165" s="55"/>
      <c r="I165" s="55"/>
      <c r="J165" s="56"/>
      <c r="K165" s="56"/>
      <c r="L165" s="56"/>
      <c r="M165" s="56"/>
      <c r="N165" s="57"/>
      <c r="O165" s="112">
        <f t="shared" si="31"/>
        <v>792428</v>
      </c>
    </row>
    <row r="166" spans="1:15" ht="45">
      <c r="A166" s="7" t="s">
        <v>306</v>
      </c>
      <c r="B166" s="199" t="s">
        <v>443</v>
      </c>
      <c r="C166" s="37">
        <v>20000</v>
      </c>
      <c r="D166" s="36"/>
      <c r="E166" s="36"/>
      <c r="F166" s="37"/>
      <c r="G166" s="44"/>
      <c r="H166" s="55"/>
      <c r="I166" s="55"/>
      <c r="J166" s="56"/>
      <c r="K166" s="56"/>
      <c r="L166" s="56"/>
      <c r="M166" s="56"/>
      <c r="N166" s="57"/>
      <c r="O166" s="112">
        <f t="shared" si="31"/>
        <v>20000</v>
      </c>
    </row>
    <row r="167" spans="1:15" ht="15.75">
      <c r="A167" s="7" t="s">
        <v>431</v>
      </c>
      <c r="B167" s="238" t="s">
        <v>432</v>
      </c>
      <c r="C167" s="37">
        <v>25415</v>
      </c>
      <c r="D167" s="36"/>
      <c r="E167" s="36"/>
      <c r="F167" s="37"/>
      <c r="G167" s="44"/>
      <c r="H167" s="55"/>
      <c r="I167" s="55"/>
      <c r="J167" s="56"/>
      <c r="K167" s="56"/>
      <c r="L167" s="56"/>
      <c r="M167" s="56"/>
      <c r="N167" s="57"/>
      <c r="O167" s="112">
        <f t="shared" si="31"/>
        <v>25415</v>
      </c>
    </row>
    <row r="168" spans="1:15" ht="30">
      <c r="A168" s="7" t="s">
        <v>342</v>
      </c>
      <c r="B168" s="227" t="s">
        <v>343</v>
      </c>
      <c r="C168" s="37">
        <v>55511</v>
      </c>
      <c r="D168" s="36"/>
      <c r="E168" s="36"/>
      <c r="F168" s="37"/>
      <c r="G168" s="44"/>
      <c r="H168" s="55"/>
      <c r="I168" s="55"/>
      <c r="J168" s="56"/>
      <c r="K168" s="56"/>
      <c r="L168" s="56"/>
      <c r="M168" s="56"/>
      <c r="N168" s="57"/>
      <c r="O168" s="112">
        <f t="shared" si="31"/>
        <v>55511</v>
      </c>
    </row>
    <row r="169" spans="1:15" ht="30">
      <c r="A169" s="7" t="s">
        <v>409</v>
      </c>
      <c r="B169" s="190" t="s">
        <v>410</v>
      </c>
      <c r="C169" s="37">
        <v>5497</v>
      </c>
      <c r="D169" s="36"/>
      <c r="E169" s="36"/>
      <c r="F169" s="37"/>
      <c r="G169" s="44"/>
      <c r="H169" s="55"/>
      <c r="I169" s="55"/>
      <c r="J169" s="56"/>
      <c r="K169" s="56"/>
      <c r="L169" s="56"/>
      <c r="M169" s="56"/>
      <c r="N169" s="57"/>
      <c r="O169" s="112">
        <f t="shared" si="31"/>
        <v>5497</v>
      </c>
    </row>
    <row r="170" spans="1:15" ht="15">
      <c r="A170" s="111" t="s">
        <v>344</v>
      </c>
      <c r="B170" s="207" t="s">
        <v>345</v>
      </c>
      <c r="C170" s="37">
        <f aca="true" t="shared" si="40" ref="C170:N170">SUM(C171:C172)</f>
        <v>119008</v>
      </c>
      <c r="D170" s="37">
        <f t="shared" si="40"/>
        <v>0</v>
      </c>
      <c r="E170" s="37">
        <f t="shared" si="40"/>
        <v>0</v>
      </c>
      <c r="F170" s="37">
        <f t="shared" si="40"/>
        <v>0</v>
      </c>
      <c r="G170" s="37">
        <f t="shared" si="40"/>
        <v>0</v>
      </c>
      <c r="H170" s="37">
        <f t="shared" si="40"/>
        <v>0</v>
      </c>
      <c r="I170" s="37">
        <f>SUM(I171:I172)</f>
        <v>3760</v>
      </c>
      <c r="J170" s="37">
        <f t="shared" si="40"/>
        <v>3789</v>
      </c>
      <c r="K170" s="37">
        <f t="shared" si="40"/>
        <v>0</v>
      </c>
      <c r="L170" s="37">
        <f t="shared" si="40"/>
        <v>0</v>
      </c>
      <c r="M170" s="37">
        <f t="shared" si="40"/>
        <v>0</v>
      </c>
      <c r="N170" s="37">
        <f t="shared" si="40"/>
        <v>0</v>
      </c>
      <c r="O170" s="112">
        <f t="shared" si="31"/>
        <v>126557</v>
      </c>
    </row>
    <row r="171" spans="1:15" ht="15">
      <c r="A171" s="111" t="s">
        <v>411</v>
      </c>
      <c r="B171" s="73" t="s">
        <v>84</v>
      </c>
      <c r="C171" s="261">
        <f>9800+50200</f>
        <v>60000</v>
      </c>
      <c r="D171" s="74"/>
      <c r="E171" s="74"/>
      <c r="F171" s="76"/>
      <c r="G171" s="55"/>
      <c r="H171" s="55"/>
      <c r="I171" s="55"/>
      <c r="J171" s="56"/>
      <c r="K171" s="56"/>
      <c r="L171" s="56"/>
      <c r="M171" s="56"/>
      <c r="N171" s="57"/>
      <c r="O171" s="112">
        <f t="shared" si="31"/>
        <v>60000</v>
      </c>
    </row>
    <row r="172" spans="1:15" ht="29.25">
      <c r="A172" s="111" t="s">
        <v>412</v>
      </c>
      <c r="B172" s="73" t="s">
        <v>110</v>
      </c>
      <c r="C172" s="261">
        <v>59008</v>
      </c>
      <c r="D172" s="74"/>
      <c r="E172" s="74"/>
      <c r="F172" s="76"/>
      <c r="G172" s="55"/>
      <c r="H172" s="55"/>
      <c r="I172" s="44">
        <v>3760</v>
      </c>
      <c r="J172" s="56">
        <v>3789</v>
      </c>
      <c r="K172" s="56"/>
      <c r="L172" s="56"/>
      <c r="M172" s="56"/>
      <c r="N172" s="57"/>
      <c r="O172" s="112">
        <f t="shared" si="31"/>
        <v>66557</v>
      </c>
    </row>
    <row r="173" spans="1:15" ht="30" thickBot="1">
      <c r="A173" s="208" t="s">
        <v>413</v>
      </c>
      <c r="B173" s="209" t="s">
        <v>346</v>
      </c>
      <c r="C173" s="192">
        <v>15000</v>
      </c>
      <c r="D173" s="206"/>
      <c r="E173" s="206"/>
      <c r="F173" s="192"/>
      <c r="G173" s="129"/>
      <c r="H173" s="129"/>
      <c r="I173" s="129"/>
      <c r="J173" s="60"/>
      <c r="K173" s="60"/>
      <c r="L173" s="60"/>
      <c r="M173" s="60"/>
      <c r="N173" s="130"/>
      <c r="O173" s="112">
        <f t="shared" si="31"/>
        <v>15000</v>
      </c>
    </row>
    <row r="174" spans="1:15" ht="15.75" thickBot="1">
      <c r="A174" s="147" t="s">
        <v>85</v>
      </c>
      <c r="B174" s="136" t="s">
        <v>8</v>
      </c>
      <c r="C174" s="28">
        <f aca="true" t="shared" si="41" ref="C174:N174">C175+C185+C186+C196+C203+C206+C207</f>
        <v>16415579</v>
      </c>
      <c r="D174" s="28">
        <f t="shared" si="41"/>
        <v>0</v>
      </c>
      <c r="E174" s="28">
        <f t="shared" si="41"/>
        <v>0</v>
      </c>
      <c r="F174" s="28">
        <f t="shared" si="41"/>
        <v>0</v>
      </c>
      <c r="G174" s="28">
        <f t="shared" si="41"/>
        <v>1339790</v>
      </c>
      <c r="H174" s="28">
        <f t="shared" si="41"/>
        <v>0</v>
      </c>
      <c r="I174" s="28">
        <f t="shared" si="41"/>
        <v>428567</v>
      </c>
      <c r="J174" s="28">
        <f t="shared" si="41"/>
        <v>1161951</v>
      </c>
      <c r="K174" s="28">
        <f t="shared" si="41"/>
        <v>26924</v>
      </c>
      <c r="L174" s="28">
        <f t="shared" si="41"/>
        <v>34007</v>
      </c>
      <c r="M174" s="28">
        <f t="shared" si="41"/>
        <v>27547</v>
      </c>
      <c r="N174" s="28">
        <f t="shared" si="41"/>
        <v>543066</v>
      </c>
      <c r="O174" s="30">
        <f t="shared" si="31"/>
        <v>19977431</v>
      </c>
    </row>
    <row r="175" spans="1:15" ht="15">
      <c r="A175" s="104" t="s">
        <v>86</v>
      </c>
      <c r="B175" s="105" t="s">
        <v>268</v>
      </c>
      <c r="C175" s="106">
        <f aca="true" t="shared" si="42" ref="C175:N175">SUM(C176:C184)</f>
        <v>4428577</v>
      </c>
      <c r="D175" s="106">
        <f t="shared" si="42"/>
        <v>0</v>
      </c>
      <c r="E175" s="106">
        <f t="shared" si="42"/>
        <v>0</v>
      </c>
      <c r="F175" s="106">
        <f t="shared" si="42"/>
        <v>0</v>
      </c>
      <c r="G175" s="106">
        <f t="shared" si="42"/>
        <v>0</v>
      </c>
      <c r="H175" s="106">
        <f t="shared" si="42"/>
        <v>0</v>
      </c>
      <c r="I175" s="106">
        <f t="shared" si="42"/>
        <v>0</v>
      </c>
      <c r="J175" s="106">
        <f t="shared" si="42"/>
        <v>334355</v>
      </c>
      <c r="K175" s="106">
        <f t="shared" si="42"/>
        <v>0</v>
      </c>
      <c r="L175" s="106">
        <f t="shared" si="42"/>
        <v>0</v>
      </c>
      <c r="M175" s="106">
        <f t="shared" si="42"/>
        <v>0</v>
      </c>
      <c r="N175" s="106">
        <f t="shared" si="42"/>
        <v>0</v>
      </c>
      <c r="O175" s="110">
        <f t="shared" si="31"/>
        <v>4762932</v>
      </c>
    </row>
    <row r="176" spans="1:15" ht="15">
      <c r="A176" s="7" t="s">
        <v>230</v>
      </c>
      <c r="B176" s="148" t="s">
        <v>87</v>
      </c>
      <c r="C176" s="231">
        <v>823417</v>
      </c>
      <c r="D176" s="36"/>
      <c r="E176" s="36"/>
      <c r="F176" s="37"/>
      <c r="G176" s="55"/>
      <c r="H176" s="55"/>
      <c r="I176" s="55"/>
      <c r="J176" s="56"/>
      <c r="K176" s="56"/>
      <c r="L176" s="56"/>
      <c r="M176" s="56"/>
      <c r="N176" s="57"/>
      <c r="O176" s="112">
        <f t="shared" si="31"/>
        <v>823417</v>
      </c>
    </row>
    <row r="177" spans="1:15" ht="15">
      <c r="A177" s="7" t="s">
        <v>231</v>
      </c>
      <c r="B177" s="148" t="s">
        <v>88</v>
      </c>
      <c r="C177" s="37">
        <v>595048</v>
      </c>
      <c r="D177" s="36"/>
      <c r="E177" s="36"/>
      <c r="F177" s="37"/>
      <c r="G177" s="55"/>
      <c r="H177" s="55"/>
      <c r="I177" s="55"/>
      <c r="J177" s="56"/>
      <c r="K177" s="56"/>
      <c r="L177" s="56"/>
      <c r="M177" s="56"/>
      <c r="N177" s="57"/>
      <c r="O177" s="112">
        <f t="shared" si="31"/>
        <v>595048</v>
      </c>
    </row>
    <row r="178" spans="1:15" ht="15">
      <c r="A178" s="7" t="s">
        <v>232</v>
      </c>
      <c r="B178" s="148" t="s">
        <v>89</v>
      </c>
      <c r="C178" s="37">
        <v>624016</v>
      </c>
      <c r="D178" s="36"/>
      <c r="E178" s="36"/>
      <c r="F178" s="37"/>
      <c r="G178" s="55"/>
      <c r="H178" s="55"/>
      <c r="I178" s="55"/>
      <c r="J178" s="56"/>
      <c r="K178" s="56"/>
      <c r="L178" s="56"/>
      <c r="M178" s="56"/>
      <c r="N178" s="57"/>
      <c r="O178" s="112">
        <f t="shared" si="31"/>
        <v>624016</v>
      </c>
    </row>
    <row r="179" spans="1:15" ht="15">
      <c r="A179" s="7" t="s">
        <v>233</v>
      </c>
      <c r="B179" s="148" t="s">
        <v>90</v>
      </c>
      <c r="C179" s="37">
        <v>703502</v>
      </c>
      <c r="D179" s="36"/>
      <c r="E179" s="36"/>
      <c r="F179" s="37"/>
      <c r="G179" s="55"/>
      <c r="H179" s="55"/>
      <c r="I179" s="44"/>
      <c r="J179" s="56"/>
      <c r="K179" s="56"/>
      <c r="L179" s="56"/>
      <c r="M179" s="56"/>
      <c r="N179" s="57"/>
      <c r="O179" s="112">
        <f t="shared" si="31"/>
        <v>703502</v>
      </c>
    </row>
    <row r="180" spans="1:15" ht="15">
      <c r="A180" s="7" t="s">
        <v>234</v>
      </c>
      <c r="B180" s="148" t="s">
        <v>91</v>
      </c>
      <c r="C180" s="37">
        <v>388718</v>
      </c>
      <c r="D180" s="36"/>
      <c r="E180" s="36"/>
      <c r="F180" s="37"/>
      <c r="G180" s="55"/>
      <c r="H180" s="55"/>
      <c r="I180" s="55"/>
      <c r="J180" s="56"/>
      <c r="K180" s="56"/>
      <c r="L180" s="56"/>
      <c r="M180" s="56"/>
      <c r="N180" s="57"/>
      <c r="O180" s="112">
        <f t="shared" si="31"/>
        <v>388718</v>
      </c>
    </row>
    <row r="181" spans="1:15" ht="15">
      <c r="A181" s="7" t="s">
        <v>235</v>
      </c>
      <c r="B181" s="148" t="s">
        <v>124</v>
      </c>
      <c r="C181" s="231">
        <v>753205</v>
      </c>
      <c r="D181" s="36"/>
      <c r="E181" s="36"/>
      <c r="F181" s="37"/>
      <c r="G181" s="55"/>
      <c r="H181" s="55"/>
      <c r="I181" s="55"/>
      <c r="J181" s="56"/>
      <c r="K181" s="56"/>
      <c r="L181" s="56"/>
      <c r="M181" s="56"/>
      <c r="N181" s="57"/>
      <c r="O181" s="112">
        <f t="shared" si="31"/>
        <v>753205</v>
      </c>
    </row>
    <row r="182" spans="1:15" ht="15">
      <c r="A182" s="7" t="s">
        <v>236</v>
      </c>
      <c r="B182" s="148" t="s">
        <v>180</v>
      </c>
      <c r="C182" s="37">
        <v>390671</v>
      </c>
      <c r="D182" s="37"/>
      <c r="E182" s="37"/>
      <c r="F182" s="37"/>
      <c r="G182" s="55"/>
      <c r="H182" s="55"/>
      <c r="I182" s="44"/>
      <c r="J182" s="57"/>
      <c r="K182" s="57"/>
      <c r="L182" s="57"/>
      <c r="M182" s="57"/>
      <c r="N182" s="57"/>
      <c r="O182" s="112">
        <f t="shared" si="31"/>
        <v>390671</v>
      </c>
    </row>
    <row r="183" spans="1:15" ht="15">
      <c r="A183" s="7" t="s">
        <v>237</v>
      </c>
      <c r="B183" s="148" t="s">
        <v>147</v>
      </c>
      <c r="C183" s="232"/>
      <c r="D183" s="37"/>
      <c r="E183" s="37"/>
      <c r="F183" s="37"/>
      <c r="G183" s="55"/>
      <c r="H183" s="55"/>
      <c r="I183" s="55"/>
      <c r="J183" s="230">
        <v>334355</v>
      </c>
      <c r="K183" s="57"/>
      <c r="L183" s="57"/>
      <c r="M183" s="57"/>
      <c r="N183" s="57"/>
      <c r="O183" s="112">
        <f t="shared" si="31"/>
        <v>334355</v>
      </c>
    </row>
    <row r="184" spans="1:15" ht="30">
      <c r="A184" s="7" t="s">
        <v>238</v>
      </c>
      <c r="B184" s="148" t="s">
        <v>272</v>
      </c>
      <c r="C184" s="37">
        <v>150000</v>
      </c>
      <c r="D184" s="37"/>
      <c r="E184" s="37"/>
      <c r="F184" s="37"/>
      <c r="G184" s="55"/>
      <c r="H184" s="55"/>
      <c r="I184" s="55"/>
      <c r="J184" s="57"/>
      <c r="K184" s="57"/>
      <c r="L184" s="57"/>
      <c r="M184" s="57"/>
      <c r="N184" s="139"/>
      <c r="O184" s="112">
        <f>SUM(C184:N184)</f>
        <v>150000</v>
      </c>
    </row>
    <row r="185" spans="1:15" ht="15">
      <c r="A185" s="111" t="s">
        <v>92</v>
      </c>
      <c r="B185" s="149" t="s">
        <v>239</v>
      </c>
      <c r="C185" s="231">
        <v>1083846</v>
      </c>
      <c r="D185" s="37"/>
      <c r="E185" s="37"/>
      <c r="F185" s="37"/>
      <c r="G185" s="43"/>
      <c r="H185" s="150"/>
      <c r="I185" s="150"/>
      <c r="J185" s="57"/>
      <c r="K185" s="57"/>
      <c r="L185" s="57"/>
      <c r="M185" s="57"/>
      <c r="N185" s="57"/>
      <c r="O185" s="112">
        <f>SUM(C185:N185)</f>
        <v>1083846</v>
      </c>
    </row>
    <row r="186" spans="1:15" ht="29.25">
      <c r="A186" s="111" t="s">
        <v>150</v>
      </c>
      <c r="B186" s="73" t="s">
        <v>240</v>
      </c>
      <c r="C186" s="76">
        <f aca="true" t="shared" si="43" ref="C186:N186">SUM(C187:C195)</f>
        <v>4333818</v>
      </c>
      <c r="D186" s="76">
        <f t="shared" si="43"/>
        <v>0</v>
      </c>
      <c r="E186" s="76">
        <f t="shared" si="43"/>
        <v>0</v>
      </c>
      <c r="F186" s="76">
        <f t="shared" si="43"/>
        <v>0</v>
      </c>
      <c r="G186" s="74">
        <f t="shared" si="43"/>
        <v>1313924</v>
      </c>
      <c r="H186" s="76">
        <f t="shared" si="43"/>
        <v>0</v>
      </c>
      <c r="I186" s="76">
        <f t="shared" si="43"/>
        <v>407925</v>
      </c>
      <c r="J186" s="76">
        <f t="shared" si="43"/>
        <v>547031</v>
      </c>
      <c r="K186" s="76">
        <f t="shared" si="43"/>
        <v>0</v>
      </c>
      <c r="L186" s="76">
        <f t="shared" si="43"/>
        <v>10414</v>
      </c>
      <c r="M186" s="76">
        <f t="shared" si="43"/>
        <v>12900</v>
      </c>
      <c r="N186" s="76">
        <f t="shared" si="43"/>
        <v>525267</v>
      </c>
      <c r="O186" s="112">
        <f t="shared" si="31"/>
        <v>7151279</v>
      </c>
    </row>
    <row r="187" spans="1:15" ht="15">
      <c r="A187" s="7" t="s">
        <v>241</v>
      </c>
      <c r="B187" s="148" t="s">
        <v>93</v>
      </c>
      <c r="C187" s="37">
        <v>2002555</v>
      </c>
      <c r="D187" s="36"/>
      <c r="E187" s="36"/>
      <c r="F187" s="37"/>
      <c r="G187" s="55"/>
      <c r="H187" s="55"/>
      <c r="I187" s="55"/>
      <c r="J187" s="56"/>
      <c r="K187" s="56"/>
      <c r="L187" s="56"/>
      <c r="M187" s="56"/>
      <c r="N187" s="57"/>
      <c r="O187" s="112">
        <f t="shared" si="31"/>
        <v>2002555</v>
      </c>
    </row>
    <row r="188" spans="1:15" ht="15">
      <c r="A188" s="7" t="s">
        <v>242</v>
      </c>
      <c r="B188" s="148" t="s">
        <v>94</v>
      </c>
      <c r="C188" s="37">
        <v>941823</v>
      </c>
      <c r="D188" s="36"/>
      <c r="E188" s="36"/>
      <c r="F188" s="37"/>
      <c r="G188" s="55"/>
      <c r="H188" s="55"/>
      <c r="I188" s="55"/>
      <c r="J188" s="56"/>
      <c r="K188" s="56"/>
      <c r="L188" s="56"/>
      <c r="M188" s="56"/>
      <c r="N188" s="57"/>
      <c r="O188" s="112">
        <f aca="true" t="shared" si="44" ref="O188:O232">SUM(C188:N188)</f>
        <v>941823</v>
      </c>
    </row>
    <row r="189" spans="1:15" ht="15">
      <c r="A189" s="7" t="s">
        <v>243</v>
      </c>
      <c r="B189" s="148" t="s">
        <v>95</v>
      </c>
      <c r="C189" s="37">
        <v>1012458</v>
      </c>
      <c r="D189" s="36"/>
      <c r="E189" s="36"/>
      <c r="F189" s="37"/>
      <c r="G189" s="55"/>
      <c r="H189" s="55"/>
      <c r="I189" s="55"/>
      <c r="J189" s="56"/>
      <c r="K189" s="56"/>
      <c r="L189" s="56"/>
      <c r="M189" s="56"/>
      <c r="N189" s="57"/>
      <c r="O189" s="112">
        <f t="shared" si="44"/>
        <v>1012458</v>
      </c>
    </row>
    <row r="190" spans="1:15" ht="15">
      <c r="A190" s="7" t="s">
        <v>244</v>
      </c>
      <c r="B190" s="8" t="s">
        <v>96</v>
      </c>
      <c r="C190" s="37">
        <v>376982</v>
      </c>
      <c r="D190" s="36"/>
      <c r="E190" s="36"/>
      <c r="F190" s="37"/>
      <c r="G190" s="55"/>
      <c r="H190" s="55"/>
      <c r="I190" s="55"/>
      <c r="J190" s="56"/>
      <c r="K190" s="56"/>
      <c r="L190" s="56"/>
      <c r="M190" s="56"/>
      <c r="N190" s="57"/>
      <c r="O190" s="112">
        <f t="shared" si="44"/>
        <v>376982</v>
      </c>
    </row>
    <row r="191" spans="1:15" ht="15">
      <c r="A191" s="7" t="s">
        <v>245</v>
      </c>
      <c r="B191" s="8" t="s">
        <v>148</v>
      </c>
      <c r="C191" s="37"/>
      <c r="D191" s="36"/>
      <c r="E191" s="36"/>
      <c r="F191" s="37"/>
      <c r="G191" s="55"/>
      <c r="H191" s="55"/>
      <c r="I191" s="44">
        <v>407925</v>
      </c>
      <c r="J191" s="57"/>
      <c r="K191" s="57"/>
      <c r="L191" s="57"/>
      <c r="M191" s="57"/>
      <c r="N191" s="57"/>
      <c r="O191" s="112">
        <f t="shared" si="44"/>
        <v>407925</v>
      </c>
    </row>
    <row r="192" spans="1:15" ht="15">
      <c r="A192" s="7" t="s">
        <v>246</v>
      </c>
      <c r="B192" s="8" t="s">
        <v>149</v>
      </c>
      <c r="C192" s="37"/>
      <c r="D192" s="36"/>
      <c r="E192" s="36"/>
      <c r="F192" s="37"/>
      <c r="G192" s="55"/>
      <c r="H192" s="55"/>
      <c r="I192" s="44"/>
      <c r="J192" s="56">
        <v>547031</v>
      </c>
      <c r="K192" s="57"/>
      <c r="L192" s="57"/>
      <c r="M192" s="57"/>
      <c r="N192" s="57"/>
      <c r="O192" s="112">
        <f t="shared" si="44"/>
        <v>547031</v>
      </c>
    </row>
    <row r="193" spans="1:15" ht="15">
      <c r="A193" s="7" t="s">
        <v>247</v>
      </c>
      <c r="B193" s="8" t="s">
        <v>285</v>
      </c>
      <c r="C193" s="37"/>
      <c r="D193" s="36"/>
      <c r="E193" s="36"/>
      <c r="F193" s="37"/>
      <c r="G193" s="55"/>
      <c r="H193" s="55"/>
      <c r="I193" s="44"/>
      <c r="J193" s="57"/>
      <c r="K193" s="57"/>
      <c r="L193" s="57">
        <v>10414</v>
      </c>
      <c r="M193" s="217">
        <v>12900</v>
      </c>
      <c r="N193" s="56">
        <v>525267</v>
      </c>
      <c r="O193" s="112">
        <f t="shared" si="44"/>
        <v>548581</v>
      </c>
    </row>
    <row r="194" spans="1:15" ht="15">
      <c r="A194" s="7" t="s">
        <v>248</v>
      </c>
      <c r="B194" s="8" t="s">
        <v>151</v>
      </c>
      <c r="C194" s="37"/>
      <c r="D194" s="36"/>
      <c r="E194" s="36"/>
      <c r="F194" s="37"/>
      <c r="G194" s="43">
        <v>939572</v>
      </c>
      <c r="H194" s="55"/>
      <c r="I194" s="44"/>
      <c r="J194" s="57"/>
      <c r="K194" s="57"/>
      <c r="L194" s="57"/>
      <c r="M194" s="57"/>
      <c r="N194" s="57"/>
      <c r="O194" s="112">
        <f t="shared" si="44"/>
        <v>939572</v>
      </c>
    </row>
    <row r="195" spans="1:15" ht="15">
      <c r="A195" s="7" t="s">
        <v>249</v>
      </c>
      <c r="B195" s="8" t="s">
        <v>152</v>
      </c>
      <c r="C195" s="37"/>
      <c r="D195" s="37"/>
      <c r="E195" s="37"/>
      <c r="F195" s="37"/>
      <c r="G195" s="43">
        <v>374352</v>
      </c>
      <c r="H195" s="44"/>
      <c r="I195" s="44"/>
      <c r="J195" s="57"/>
      <c r="K195" s="57"/>
      <c r="L195" s="57"/>
      <c r="M195" s="57"/>
      <c r="N195" s="57"/>
      <c r="O195" s="112">
        <f t="shared" si="44"/>
        <v>374352</v>
      </c>
    </row>
    <row r="196" spans="1:15" ht="15" customHeight="1">
      <c r="A196" s="111" t="s">
        <v>97</v>
      </c>
      <c r="B196" s="73" t="s">
        <v>98</v>
      </c>
      <c r="C196" s="76">
        <f>SUM(C197:C202)</f>
        <v>2323129</v>
      </c>
      <c r="D196" s="76">
        <f aca="true" t="shared" si="45" ref="D196:N196">SUM(D197:D202)</f>
        <v>0</v>
      </c>
      <c r="E196" s="76">
        <f t="shared" si="45"/>
        <v>0</v>
      </c>
      <c r="F196" s="76">
        <f t="shared" si="45"/>
        <v>0</v>
      </c>
      <c r="G196" s="74">
        <f t="shared" si="45"/>
        <v>0</v>
      </c>
      <c r="H196" s="76">
        <f t="shared" si="45"/>
        <v>0</v>
      </c>
      <c r="I196" s="76">
        <f t="shared" si="45"/>
        <v>0</v>
      </c>
      <c r="J196" s="76">
        <f t="shared" si="45"/>
        <v>167092</v>
      </c>
      <c r="K196" s="76">
        <f t="shared" si="45"/>
        <v>0</v>
      </c>
      <c r="L196" s="76">
        <f t="shared" si="45"/>
        <v>0</v>
      </c>
      <c r="M196" s="76">
        <f t="shared" si="45"/>
        <v>0</v>
      </c>
      <c r="N196" s="76">
        <f t="shared" si="45"/>
        <v>0</v>
      </c>
      <c r="O196" s="112">
        <f t="shared" si="44"/>
        <v>2490221</v>
      </c>
    </row>
    <row r="197" spans="1:15" ht="15">
      <c r="A197" s="7" t="s">
        <v>250</v>
      </c>
      <c r="B197" s="8" t="s">
        <v>99</v>
      </c>
      <c r="C197" s="37">
        <v>712870</v>
      </c>
      <c r="D197" s="36"/>
      <c r="E197" s="36"/>
      <c r="F197" s="37"/>
      <c r="G197" s="55"/>
      <c r="H197" s="55"/>
      <c r="I197" s="55"/>
      <c r="J197" s="56"/>
      <c r="K197" s="56"/>
      <c r="L197" s="56"/>
      <c r="M197" s="56"/>
      <c r="N197" s="57"/>
      <c r="O197" s="112">
        <f t="shared" si="44"/>
        <v>712870</v>
      </c>
    </row>
    <row r="198" spans="1:15" ht="15">
      <c r="A198" s="7" t="s">
        <v>251</v>
      </c>
      <c r="B198" s="8" t="s">
        <v>125</v>
      </c>
      <c r="C198" s="37">
        <v>315095</v>
      </c>
      <c r="D198" s="36"/>
      <c r="E198" s="36"/>
      <c r="F198" s="37"/>
      <c r="G198" s="55"/>
      <c r="H198" s="55"/>
      <c r="I198" s="55"/>
      <c r="J198" s="56"/>
      <c r="K198" s="56"/>
      <c r="L198" s="56"/>
      <c r="M198" s="56"/>
      <c r="N198" s="57"/>
      <c r="O198" s="112">
        <f t="shared" si="44"/>
        <v>315095</v>
      </c>
    </row>
    <row r="199" spans="1:15" ht="15">
      <c r="A199" s="7" t="s">
        <v>252</v>
      </c>
      <c r="B199" s="8" t="s">
        <v>100</v>
      </c>
      <c r="C199" s="37">
        <v>699622</v>
      </c>
      <c r="D199" s="36"/>
      <c r="E199" s="36"/>
      <c r="F199" s="37"/>
      <c r="G199" s="55"/>
      <c r="H199" s="55"/>
      <c r="I199" s="55"/>
      <c r="J199" s="56"/>
      <c r="K199" s="56"/>
      <c r="L199" s="56"/>
      <c r="M199" s="56"/>
      <c r="N199" s="57"/>
      <c r="O199" s="112">
        <f t="shared" si="44"/>
        <v>699622</v>
      </c>
    </row>
    <row r="200" spans="1:15" ht="15">
      <c r="A200" s="7" t="s">
        <v>253</v>
      </c>
      <c r="B200" s="8" t="s">
        <v>101</v>
      </c>
      <c r="C200" s="37">
        <v>439584</v>
      </c>
      <c r="D200" s="36"/>
      <c r="E200" s="36"/>
      <c r="F200" s="37"/>
      <c r="G200" s="44"/>
      <c r="H200" s="55"/>
      <c r="I200" s="55"/>
      <c r="J200" s="56"/>
      <c r="K200" s="56"/>
      <c r="L200" s="56"/>
      <c r="M200" s="56"/>
      <c r="N200" s="57"/>
      <c r="O200" s="112">
        <f t="shared" si="44"/>
        <v>439584</v>
      </c>
    </row>
    <row r="201" spans="1:15" ht="15">
      <c r="A201" s="7" t="s">
        <v>254</v>
      </c>
      <c r="B201" s="8" t="s">
        <v>102</v>
      </c>
      <c r="C201" s="36">
        <v>155958</v>
      </c>
      <c r="D201" s="36"/>
      <c r="E201" s="36"/>
      <c r="F201" s="37"/>
      <c r="G201" s="55"/>
      <c r="H201" s="55"/>
      <c r="I201" s="55"/>
      <c r="J201" s="56"/>
      <c r="K201" s="56"/>
      <c r="L201" s="56"/>
      <c r="M201" s="56"/>
      <c r="N201" s="57"/>
      <c r="O201" s="112">
        <f t="shared" si="44"/>
        <v>155958</v>
      </c>
    </row>
    <row r="202" spans="1:15" ht="15">
      <c r="A202" s="7" t="s">
        <v>255</v>
      </c>
      <c r="B202" s="8" t="s">
        <v>153</v>
      </c>
      <c r="C202" s="36"/>
      <c r="D202" s="36"/>
      <c r="E202" s="36"/>
      <c r="F202" s="37"/>
      <c r="G202" s="55"/>
      <c r="H202" s="55"/>
      <c r="I202" s="55"/>
      <c r="J202" s="142">
        <v>167092</v>
      </c>
      <c r="K202" s="56"/>
      <c r="L202" s="56"/>
      <c r="M202" s="56"/>
      <c r="N202" s="57"/>
      <c r="O202" s="112">
        <f t="shared" si="44"/>
        <v>167092</v>
      </c>
    </row>
    <row r="203" spans="1:15" ht="15">
      <c r="A203" s="151" t="s">
        <v>154</v>
      </c>
      <c r="B203" s="73" t="s">
        <v>155</v>
      </c>
      <c r="C203" s="36">
        <f aca="true" t="shared" si="46" ref="C203:N203">SUM(C204:C205)</f>
        <v>215000</v>
      </c>
      <c r="D203" s="36">
        <f t="shared" si="46"/>
        <v>0</v>
      </c>
      <c r="E203" s="36">
        <f t="shared" si="46"/>
        <v>0</v>
      </c>
      <c r="F203" s="36">
        <f t="shared" si="46"/>
        <v>0</v>
      </c>
      <c r="G203" s="36">
        <f t="shared" si="46"/>
        <v>0</v>
      </c>
      <c r="H203" s="36">
        <f t="shared" si="46"/>
        <v>0</v>
      </c>
      <c r="I203" s="36">
        <f t="shared" si="46"/>
        <v>0</v>
      </c>
      <c r="J203" s="36">
        <f t="shared" si="46"/>
        <v>102018</v>
      </c>
      <c r="K203" s="36">
        <f t="shared" si="46"/>
        <v>0</v>
      </c>
      <c r="L203" s="36">
        <f t="shared" si="46"/>
        <v>0</v>
      </c>
      <c r="M203" s="36">
        <f t="shared" si="46"/>
        <v>0</v>
      </c>
      <c r="N203" s="36">
        <f t="shared" si="46"/>
        <v>0</v>
      </c>
      <c r="O203" s="112">
        <f t="shared" si="44"/>
        <v>317018</v>
      </c>
    </row>
    <row r="204" spans="1:15" ht="15">
      <c r="A204" s="7" t="s">
        <v>347</v>
      </c>
      <c r="B204" s="8" t="s">
        <v>348</v>
      </c>
      <c r="C204" s="37">
        <v>40000</v>
      </c>
      <c r="D204" s="37"/>
      <c r="E204" s="37"/>
      <c r="F204" s="37"/>
      <c r="G204" s="55"/>
      <c r="H204" s="55"/>
      <c r="I204" s="55"/>
      <c r="J204" s="57">
        <v>89596</v>
      </c>
      <c r="K204" s="57"/>
      <c r="L204" s="57"/>
      <c r="M204" s="57"/>
      <c r="N204" s="57"/>
      <c r="O204" s="112">
        <f t="shared" si="44"/>
        <v>129596</v>
      </c>
    </row>
    <row r="205" spans="1:15" ht="15">
      <c r="A205" s="7" t="s">
        <v>349</v>
      </c>
      <c r="B205" s="8" t="s">
        <v>350</v>
      </c>
      <c r="C205" s="37">
        <v>175000</v>
      </c>
      <c r="D205" s="37"/>
      <c r="E205" s="37"/>
      <c r="F205" s="37"/>
      <c r="G205" s="55"/>
      <c r="H205" s="55"/>
      <c r="I205" s="55"/>
      <c r="J205" s="57">
        <v>12422</v>
      </c>
      <c r="K205" s="57"/>
      <c r="L205" s="57"/>
      <c r="M205" s="57"/>
      <c r="N205" s="57"/>
      <c r="O205" s="112">
        <f t="shared" si="44"/>
        <v>187422</v>
      </c>
    </row>
    <row r="206" spans="1:15" ht="29.25">
      <c r="A206" s="111" t="s">
        <v>414</v>
      </c>
      <c r="B206" s="73" t="s">
        <v>265</v>
      </c>
      <c r="C206" s="76">
        <v>191868</v>
      </c>
      <c r="D206" s="76"/>
      <c r="E206" s="76"/>
      <c r="F206" s="76"/>
      <c r="G206" s="152"/>
      <c r="H206" s="152"/>
      <c r="I206" s="152"/>
      <c r="J206" s="153"/>
      <c r="K206" s="153"/>
      <c r="L206" s="153"/>
      <c r="M206" s="153"/>
      <c r="N206" s="153"/>
      <c r="O206" s="112">
        <f t="shared" si="44"/>
        <v>191868</v>
      </c>
    </row>
    <row r="207" spans="1:15" ht="30.75" customHeight="1" thickBot="1">
      <c r="A207" s="154" t="s">
        <v>103</v>
      </c>
      <c r="B207" s="155" t="s">
        <v>256</v>
      </c>
      <c r="C207" s="156">
        <f>SUM(C208:C228)</f>
        <v>3839341</v>
      </c>
      <c r="D207" s="156">
        <f aca="true" t="shared" si="47" ref="D207:N207">SUM(D208:D227)</f>
        <v>0</v>
      </c>
      <c r="E207" s="156">
        <f t="shared" si="47"/>
        <v>0</v>
      </c>
      <c r="F207" s="156">
        <f t="shared" si="47"/>
        <v>0</v>
      </c>
      <c r="G207" s="156">
        <f t="shared" si="47"/>
        <v>25866</v>
      </c>
      <c r="H207" s="156">
        <f t="shared" si="47"/>
        <v>0</v>
      </c>
      <c r="I207" s="156">
        <f t="shared" si="47"/>
        <v>20642</v>
      </c>
      <c r="J207" s="156">
        <f t="shared" si="47"/>
        <v>11455</v>
      </c>
      <c r="K207" s="156">
        <f t="shared" si="47"/>
        <v>26924</v>
      </c>
      <c r="L207" s="156">
        <f t="shared" si="47"/>
        <v>23593</v>
      </c>
      <c r="M207" s="156">
        <f t="shared" si="47"/>
        <v>14647</v>
      </c>
      <c r="N207" s="156">
        <f t="shared" si="47"/>
        <v>17799</v>
      </c>
      <c r="O207" s="157">
        <f aca="true" t="shared" si="48" ref="O207:O214">SUM(C207:N207)</f>
        <v>3980267</v>
      </c>
    </row>
    <row r="208" spans="1:15" ht="30.75" customHeight="1">
      <c r="A208" s="133" t="s">
        <v>351</v>
      </c>
      <c r="B208" s="135" t="s">
        <v>352</v>
      </c>
      <c r="C208" s="159">
        <v>85849</v>
      </c>
      <c r="D208" s="159"/>
      <c r="E208" s="159"/>
      <c r="F208" s="159"/>
      <c r="G208" s="107"/>
      <c r="H208" s="107"/>
      <c r="I208" s="107"/>
      <c r="J208" s="159"/>
      <c r="K208" s="159"/>
      <c r="L208" s="159"/>
      <c r="M208" s="159"/>
      <c r="N208" s="226"/>
      <c r="O208" s="112">
        <f t="shared" si="48"/>
        <v>85849</v>
      </c>
    </row>
    <row r="209" spans="1:15" ht="30.75" customHeight="1">
      <c r="A209" s="133" t="s">
        <v>415</v>
      </c>
      <c r="B209" s="196" t="s">
        <v>446</v>
      </c>
      <c r="C209" s="76">
        <v>47700</v>
      </c>
      <c r="D209" s="76"/>
      <c r="E209" s="76"/>
      <c r="F209" s="76"/>
      <c r="G209" s="74"/>
      <c r="H209" s="74"/>
      <c r="I209" s="74"/>
      <c r="J209" s="76"/>
      <c r="K209" s="76"/>
      <c r="L209" s="76"/>
      <c r="M209" s="76"/>
      <c r="N209" s="203"/>
      <c r="O209" s="112">
        <f t="shared" si="48"/>
        <v>47700</v>
      </c>
    </row>
    <row r="210" spans="1:15" ht="15.75">
      <c r="A210" s="133" t="s">
        <v>476</v>
      </c>
      <c r="B210" s="238" t="s">
        <v>477</v>
      </c>
      <c r="C210" s="76">
        <v>56602</v>
      </c>
      <c r="D210" s="76"/>
      <c r="E210" s="76"/>
      <c r="F210" s="76"/>
      <c r="G210" s="74"/>
      <c r="H210" s="74"/>
      <c r="I210" s="74"/>
      <c r="J210" s="76"/>
      <c r="K210" s="76"/>
      <c r="L210" s="76"/>
      <c r="M210" s="76"/>
      <c r="N210" s="203"/>
      <c r="O210" s="112">
        <f t="shared" si="48"/>
        <v>56602</v>
      </c>
    </row>
    <row r="211" spans="1:15" ht="31.5">
      <c r="A211" s="133" t="s">
        <v>478</v>
      </c>
      <c r="B211" s="238" t="s">
        <v>479</v>
      </c>
      <c r="C211" s="106">
        <v>22903</v>
      </c>
      <c r="D211" s="106"/>
      <c r="E211" s="106"/>
      <c r="F211" s="106"/>
      <c r="G211" s="70"/>
      <c r="H211" s="70"/>
      <c r="I211" s="70"/>
      <c r="J211" s="106"/>
      <c r="K211" s="106"/>
      <c r="L211" s="106"/>
      <c r="M211" s="106"/>
      <c r="N211" s="245"/>
      <c r="O211" s="112">
        <f t="shared" si="48"/>
        <v>22903</v>
      </c>
    </row>
    <row r="212" spans="1:15" ht="31.5">
      <c r="A212" s="133" t="s">
        <v>480</v>
      </c>
      <c r="B212" s="246" t="s">
        <v>482</v>
      </c>
      <c r="C212" s="76">
        <v>27633</v>
      </c>
      <c r="D212" s="76"/>
      <c r="E212" s="76"/>
      <c r="F212" s="76"/>
      <c r="G212" s="74"/>
      <c r="H212" s="74"/>
      <c r="I212" s="74"/>
      <c r="J212" s="76"/>
      <c r="K212" s="76"/>
      <c r="L212" s="76"/>
      <c r="M212" s="76"/>
      <c r="N212" s="203"/>
      <c r="O212" s="112">
        <f t="shared" si="48"/>
        <v>27633</v>
      </c>
    </row>
    <row r="213" spans="1:15" ht="47.25">
      <c r="A213" s="133" t="s">
        <v>481</v>
      </c>
      <c r="B213" s="238" t="s">
        <v>483</v>
      </c>
      <c r="C213" s="192">
        <v>18410</v>
      </c>
      <c r="D213" s="192"/>
      <c r="E213" s="192"/>
      <c r="F213" s="192"/>
      <c r="G213" s="206"/>
      <c r="H213" s="206"/>
      <c r="I213" s="206"/>
      <c r="J213" s="192"/>
      <c r="K213" s="192"/>
      <c r="L213" s="192"/>
      <c r="M213" s="192"/>
      <c r="N213" s="192"/>
      <c r="O213" s="112">
        <f t="shared" si="48"/>
        <v>18410</v>
      </c>
    </row>
    <row r="214" spans="1:15" ht="15">
      <c r="A214" s="133" t="s">
        <v>257</v>
      </c>
      <c r="B214" s="244" t="s">
        <v>467</v>
      </c>
      <c r="C214" s="232"/>
      <c r="D214" s="36"/>
      <c r="E214" s="36"/>
      <c r="F214" s="37"/>
      <c r="G214" s="44"/>
      <c r="H214" s="44"/>
      <c r="I214" s="44"/>
      <c r="J214" s="56"/>
      <c r="K214" s="56">
        <v>26924</v>
      </c>
      <c r="L214" s="56">
        <v>23593</v>
      </c>
      <c r="M214" s="56"/>
      <c r="N214" s="57"/>
      <c r="O214" s="112">
        <f t="shared" si="48"/>
        <v>50517</v>
      </c>
    </row>
    <row r="215" spans="1:15" ht="15">
      <c r="A215" s="133" t="s">
        <v>258</v>
      </c>
      <c r="B215" s="241" t="s">
        <v>181</v>
      </c>
      <c r="C215" s="232"/>
      <c r="D215" s="36"/>
      <c r="E215" s="36"/>
      <c r="F215" s="37"/>
      <c r="G215" s="44">
        <v>25866</v>
      </c>
      <c r="H215" s="55"/>
      <c r="I215" s="44">
        <v>20642</v>
      </c>
      <c r="J215" s="56">
        <v>11455</v>
      </c>
      <c r="K215" s="56"/>
      <c r="L215" s="56"/>
      <c r="M215" s="216">
        <v>14647</v>
      </c>
      <c r="N215" s="57">
        <v>17799</v>
      </c>
      <c r="O215" s="112">
        <f t="shared" si="44"/>
        <v>90409</v>
      </c>
    </row>
    <row r="216" spans="1:15" ht="47.25">
      <c r="A216" s="133" t="s">
        <v>484</v>
      </c>
      <c r="B216" s="243" t="s">
        <v>485</v>
      </c>
      <c r="C216" s="37">
        <v>22430</v>
      </c>
      <c r="D216" s="36"/>
      <c r="E216" s="36"/>
      <c r="F216" s="37"/>
      <c r="G216" s="44"/>
      <c r="H216" s="55"/>
      <c r="I216" s="44"/>
      <c r="J216" s="56"/>
      <c r="K216" s="56"/>
      <c r="L216" s="56"/>
      <c r="M216" s="216"/>
      <c r="N216" s="57"/>
      <c r="O216" s="112">
        <f t="shared" si="44"/>
        <v>22430</v>
      </c>
    </row>
    <row r="217" spans="1:15" ht="47.25">
      <c r="A217" s="133" t="s">
        <v>488</v>
      </c>
      <c r="B217" s="238" t="s">
        <v>489</v>
      </c>
      <c r="C217" s="231">
        <v>3396</v>
      </c>
      <c r="D217" s="36"/>
      <c r="E217" s="36"/>
      <c r="F217" s="37"/>
      <c r="G217" s="44"/>
      <c r="H217" s="55"/>
      <c r="I217" s="44"/>
      <c r="J217" s="56"/>
      <c r="K217" s="56"/>
      <c r="L217" s="56"/>
      <c r="M217" s="216"/>
      <c r="N217" s="57"/>
      <c r="O217" s="112">
        <f t="shared" si="44"/>
        <v>3396</v>
      </c>
    </row>
    <row r="218" spans="1:15" ht="30">
      <c r="A218" s="133" t="s">
        <v>307</v>
      </c>
      <c r="B218" s="201" t="s">
        <v>447</v>
      </c>
      <c r="C218" s="37">
        <v>5300</v>
      </c>
      <c r="D218" s="36"/>
      <c r="E218" s="36"/>
      <c r="F218" s="37"/>
      <c r="G218" s="55"/>
      <c r="H218" s="55"/>
      <c r="I218" s="55"/>
      <c r="J218" s="56"/>
      <c r="K218" s="56"/>
      <c r="L218" s="56"/>
      <c r="M218" s="56"/>
      <c r="N218" s="57"/>
      <c r="O218" s="112">
        <f t="shared" si="44"/>
        <v>5300</v>
      </c>
    </row>
    <row r="219" spans="1:15" ht="30">
      <c r="A219" s="7" t="s">
        <v>308</v>
      </c>
      <c r="B219" s="196" t="s">
        <v>448</v>
      </c>
      <c r="C219" s="37">
        <v>3353975</v>
      </c>
      <c r="D219" s="36"/>
      <c r="E219" s="36"/>
      <c r="F219" s="37"/>
      <c r="G219" s="55"/>
      <c r="H219" s="55"/>
      <c r="I219" s="55"/>
      <c r="J219" s="56"/>
      <c r="K219" s="56"/>
      <c r="L219" s="56"/>
      <c r="M219" s="56"/>
      <c r="N219" s="57"/>
      <c r="O219" s="112">
        <f t="shared" si="44"/>
        <v>3353975</v>
      </c>
    </row>
    <row r="220" spans="1:15" ht="48" customHeight="1">
      <c r="A220" s="7" t="s">
        <v>353</v>
      </c>
      <c r="B220" s="196" t="s">
        <v>445</v>
      </c>
      <c r="C220" s="37">
        <v>2188</v>
      </c>
      <c r="D220" s="36"/>
      <c r="E220" s="36"/>
      <c r="F220" s="37"/>
      <c r="G220" s="55"/>
      <c r="H220" s="55"/>
      <c r="I220" s="55"/>
      <c r="J220" s="56"/>
      <c r="K220" s="56"/>
      <c r="L220" s="56"/>
      <c r="M220" s="56"/>
      <c r="N220" s="57"/>
      <c r="O220" s="112">
        <f t="shared" si="44"/>
        <v>2188</v>
      </c>
    </row>
    <row r="221" spans="1:15" ht="60">
      <c r="A221" s="200" t="s">
        <v>354</v>
      </c>
      <c r="B221" s="196" t="s">
        <v>355</v>
      </c>
      <c r="C221" s="37">
        <v>11831</v>
      </c>
      <c r="D221" s="36"/>
      <c r="E221" s="36"/>
      <c r="F221" s="37"/>
      <c r="G221" s="44"/>
      <c r="H221" s="55"/>
      <c r="I221" s="55"/>
      <c r="J221" s="56"/>
      <c r="K221" s="56"/>
      <c r="L221" s="56"/>
      <c r="M221" s="56"/>
      <c r="N221" s="57"/>
      <c r="O221" s="112">
        <f t="shared" si="44"/>
        <v>11831</v>
      </c>
    </row>
    <row r="222" spans="1:15" ht="45">
      <c r="A222" s="200" t="s">
        <v>356</v>
      </c>
      <c r="B222" s="196" t="s">
        <v>357</v>
      </c>
      <c r="C222" s="37">
        <v>9932</v>
      </c>
      <c r="D222" s="37"/>
      <c r="E222" s="37"/>
      <c r="F222" s="37"/>
      <c r="G222" s="55"/>
      <c r="H222" s="55"/>
      <c r="I222" s="55"/>
      <c r="J222" s="56"/>
      <c r="K222" s="56"/>
      <c r="L222" s="56"/>
      <c r="M222" s="56"/>
      <c r="N222" s="57"/>
      <c r="O222" s="112">
        <f t="shared" si="44"/>
        <v>9932</v>
      </c>
    </row>
    <row r="223" spans="1:15" ht="30">
      <c r="A223" s="200" t="s">
        <v>358</v>
      </c>
      <c r="B223" s="210" t="s">
        <v>359</v>
      </c>
      <c r="C223" s="37">
        <v>106105</v>
      </c>
      <c r="D223" s="37"/>
      <c r="E223" s="37"/>
      <c r="F223" s="37"/>
      <c r="G223" s="55"/>
      <c r="H223" s="48"/>
      <c r="I223" s="48"/>
      <c r="J223" s="49"/>
      <c r="K223" s="49"/>
      <c r="L223" s="49"/>
      <c r="M223" s="49"/>
      <c r="N223" s="50"/>
      <c r="O223" s="112">
        <f t="shared" si="44"/>
        <v>106105</v>
      </c>
    </row>
    <row r="224" spans="1:15" ht="45" customHeight="1">
      <c r="A224" s="200" t="s">
        <v>360</v>
      </c>
      <c r="B224" s="196" t="s">
        <v>361</v>
      </c>
      <c r="C224" s="36">
        <v>6625</v>
      </c>
      <c r="D224" s="36"/>
      <c r="E224" s="36"/>
      <c r="F224" s="36"/>
      <c r="G224" s="55"/>
      <c r="H224" s="55"/>
      <c r="I224" s="55"/>
      <c r="J224" s="56"/>
      <c r="K224" s="56"/>
      <c r="L224" s="56"/>
      <c r="M224" s="56"/>
      <c r="N224" s="139"/>
      <c r="O224" s="112">
        <f t="shared" si="44"/>
        <v>6625</v>
      </c>
    </row>
    <row r="225" spans="1:15" ht="45" customHeight="1">
      <c r="A225" s="200" t="s">
        <v>416</v>
      </c>
      <c r="B225" s="210" t="s">
        <v>417</v>
      </c>
      <c r="C225" s="36">
        <v>15600</v>
      </c>
      <c r="D225" s="36"/>
      <c r="E225" s="36"/>
      <c r="F225" s="36"/>
      <c r="G225" s="55"/>
      <c r="H225" s="55"/>
      <c r="I225" s="55"/>
      <c r="J225" s="56"/>
      <c r="K225" s="56"/>
      <c r="L225" s="56"/>
      <c r="M225" s="56"/>
      <c r="N225" s="57"/>
      <c r="O225" s="112">
        <f t="shared" si="44"/>
        <v>15600</v>
      </c>
    </row>
    <row r="226" spans="1:15" ht="45" customHeight="1">
      <c r="A226" s="200" t="s">
        <v>418</v>
      </c>
      <c r="B226" s="196" t="s">
        <v>419</v>
      </c>
      <c r="C226" s="36">
        <v>4121</v>
      </c>
      <c r="D226" s="36"/>
      <c r="E226" s="36"/>
      <c r="F226" s="36"/>
      <c r="G226" s="55"/>
      <c r="H226" s="55"/>
      <c r="I226" s="55"/>
      <c r="J226" s="56"/>
      <c r="K226" s="56"/>
      <c r="L226" s="56"/>
      <c r="M226" s="56"/>
      <c r="N226" s="57"/>
      <c r="O226" s="112">
        <f t="shared" si="44"/>
        <v>4121</v>
      </c>
    </row>
    <row r="227" spans="1:15" ht="45" customHeight="1">
      <c r="A227" s="200" t="s">
        <v>420</v>
      </c>
      <c r="B227" s="196" t="s">
        <v>421</v>
      </c>
      <c r="C227" s="37">
        <v>25923</v>
      </c>
      <c r="D227" s="37"/>
      <c r="E227" s="37"/>
      <c r="F227" s="37"/>
      <c r="G227" s="55"/>
      <c r="H227" s="150"/>
      <c r="I227" s="150"/>
      <c r="J227" s="57"/>
      <c r="K227" s="57"/>
      <c r="L227" s="57"/>
      <c r="M227" s="57"/>
      <c r="N227" s="139"/>
      <c r="O227" s="112">
        <f t="shared" si="44"/>
        <v>25923</v>
      </c>
    </row>
    <row r="228" spans="1:15" ht="48" customHeight="1" thickBot="1">
      <c r="A228" s="200" t="s">
        <v>486</v>
      </c>
      <c r="B228" s="237" t="s">
        <v>487</v>
      </c>
      <c r="C228" s="59">
        <v>12818</v>
      </c>
      <c r="D228" s="59"/>
      <c r="E228" s="59"/>
      <c r="F228" s="59"/>
      <c r="G228" s="129"/>
      <c r="H228" s="143"/>
      <c r="I228" s="143"/>
      <c r="J228" s="130"/>
      <c r="K228" s="130"/>
      <c r="L228" s="130"/>
      <c r="M228" s="130"/>
      <c r="N228" s="130"/>
      <c r="O228" s="112">
        <f t="shared" si="44"/>
        <v>12818</v>
      </c>
    </row>
    <row r="229" spans="1:15" ht="15.75" thickBot="1">
      <c r="A229" s="125" t="s">
        <v>7</v>
      </c>
      <c r="B229" s="27" t="s">
        <v>104</v>
      </c>
      <c r="C229" s="29">
        <f>SUM(C230+C231+C232+C233)</f>
        <v>2822166</v>
      </c>
      <c r="D229" s="29">
        <f aca="true" t="shared" si="49" ref="D229:M229">SUM(D230+D231+D232+D233)</f>
        <v>58230</v>
      </c>
      <c r="E229" s="29">
        <f t="shared" si="49"/>
        <v>0</v>
      </c>
      <c r="F229" s="29">
        <f t="shared" si="49"/>
        <v>0</v>
      </c>
      <c r="G229" s="28">
        <f t="shared" si="49"/>
        <v>82370</v>
      </c>
      <c r="H229" s="29">
        <f t="shared" si="49"/>
        <v>35784</v>
      </c>
      <c r="I229" s="29">
        <f t="shared" si="49"/>
        <v>38350</v>
      </c>
      <c r="J229" s="29">
        <f t="shared" si="49"/>
        <v>621622</v>
      </c>
      <c r="K229" s="29">
        <f t="shared" si="49"/>
        <v>30373</v>
      </c>
      <c r="L229" s="29">
        <f t="shared" si="49"/>
        <v>25530</v>
      </c>
      <c r="M229" s="29">
        <f t="shared" si="49"/>
        <v>24500</v>
      </c>
      <c r="N229" s="29">
        <f>SUM(N230+N231+N232+N233)</f>
        <v>41794</v>
      </c>
      <c r="O229" s="30">
        <f t="shared" si="44"/>
        <v>3780719</v>
      </c>
    </row>
    <row r="230" spans="1:15" ht="16.5" customHeight="1">
      <c r="A230" s="111" t="s">
        <v>422</v>
      </c>
      <c r="B230" s="158" t="s">
        <v>182</v>
      </c>
      <c r="C230" s="159">
        <v>171678</v>
      </c>
      <c r="D230" s="107"/>
      <c r="E230" s="107"/>
      <c r="F230" s="159"/>
      <c r="G230" s="160">
        <v>800</v>
      </c>
      <c r="H230" s="161"/>
      <c r="I230" s="160"/>
      <c r="J230" s="162">
        <v>4430</v>
      </c>
      <c r="K230" s="162"/>
      <c r="L230" s="162"/>
      <c r="M230" s="162"/>
      <c r="N230" s="163"/>
      <c r="O230" s="126">
        <f t="shared" si="44"/>
        <v>176908</v>
      </c>
    </row>
    <row r="231" spans="1:15" ht="15">
      <c r="A231" s="104" t="s">
        <v>423</v>
      </c>
      <c r="B231" s="105" t="s">
        <v>156</v>
      </c>
      <c r="C231" s="106">
        <v>25156</v>
      </c>
      <c r="D231" s="106"/>
      <c r="E231" s="106"/>
      <c r="F231" s="106"/>
      <c r="G231" s="70">
        <v>2400</v>
      </c>
      <c r="H231" s="70">
        <v>2400</v>
      </c>
      <c r="I231" s="70">
        <v>2400</v>
      </c>
      <c r="J231" s="70">
        <v>2400</v>
      </c>
      <c r="K231" s="74">
        <v>2400</v>
      </c>
      <c r="L231" s="164">
        <v>2400</v>
      </c>
      <c r="M231" s="106">
        <v>2400</v>
      </c>
      <c r="N231" s="106">
        <v>2400</v>
      </c>
      <c r="O231" s="51">
        <f t="shared" si="44"/>
        <v>44356</v>
      </c>
    </row>
    <row r="232" spans="1:15" ht="15">
      <c r="A232" s="104" t="s">
        <v>105</v>
      </c>
      <c r="B232" s="105" t="s">
        <v>106</v>
      </c>
      <c r="C232" s="234"/>
      <c r="D232" s="32"/>
      <c r="E232" s="32"/>
      <c r="F232" s="33"/>
      <c r="G232" s="71"/>
      <c r="H232" s="71"/>
      <c r="I232" s="71"/>
      <c r="J232" s="53"/>
      <c r="K232" s="53"/>
      <c r="L232" s="53"/>
      <c r="M232" s="53"/>
      <c r="N232" s="54"/>
      <c r="O232" s="112">
        <f t="shared" si="44"/>
        <v>0</v>
      </c>
    </row>
    <row r="233" spans="1:15" ht="29.25">
      <c r="A233" s="111" t="s">
        <v>107</v>
      </c>
      <c r="B233" s="73" t="s">
        <v>108</v>
      </c>
      <c r="C233" s="76">
        <f aca="true" t="shared" si="50" ref="C233:N233">SUM(C234:C244)</f>
        <v>2625332</v>
      </c>
      <c r="D233" s="76">
        <f t="shared" si="50"/>
        <v>58230</v>
      </c>
      <c r="E233" s="76">
        <f t="shared" si="50"/>
        <v>0</v>
      </c>
      <c r="F233" s="76">
        <f t="shared" si="50"/>
        <v>0</v>
      </c>
      <c r="G233" s="76">
        <f t="shared" si="50"/>
        <v>79170</v>
      </c>
      <c r="H233" s="76">
        <f t="shared" si="50"/>
        <v>33384</v>
      </c>
      <c r="I233" s="76">
        <f t="shared" si="50"/>
        <v>35950</v>
      </c>
      <c r="J233" s="76">
        <f t="shared" si="50"/>
        <v>614792</v>
      </c>
      <c r="K233" s="76">
        <f t="shared" si="50"/>
        <v>27973</v>
      </c>
      <c r="L233" s="76">
        <f t="shared" si="50"/>
        <v>23130</v>
      </c>
      <c r="M233" s="76">
        <f t="shared" si="50"/>
        <v>22100</v>
      </c>
      <c r="N233" s="76">
        <f t="shared" si="50"/>
        <v>39394</v>
      </c>
      <c r="O233" s="112">
        <f>SUM(C233:N233)</f>
        <v>3559455</v>
      </c>
    </row>
    <row r="234" spans="1:15" ht="15">
      <c r="A234" s="7" t="s">
        <v>259</v>
      </c>
      <c r="B234" s="8" t="s">
        <v>109</v>
      </c>
      <c r="C234" s="37">
        <v>984852</v>
      </c>
      <c r="D234" s="36">
        <v>58230</v>
      </c>
      <c r="E234" s="36"/>
      <c r="F234" s="37"/>
      <c r="G234" s="44">
        <v>950</v>
      </c>
      <c r="H234" s="44"/>
      <c r="I234" s="44">
        <v>200</v>
      </c>
      <c r="J234" s="56">
        <v>2247</v>
      </c>
      <c r="K234" s="56">
        <v>300</v>
      </c>
      <c r="L234" s="56">
        <v>670</v>
      </c>
      <c r="M234" s="216">
        <v>3800</v>
      </c>
      <c r="N234" s="57">
        <v>700</v>
      </c>
      <c r="O234" s="112">
        <f aca="true" t="shared" si="51" ref="O234:O251">SUM(C234:N234)</f>
        <v>1051949</v>
      </c>
    </row>
    <row r="235" spans="1:15" ht="15">
      <c r="A235" s="7" t="s">
        <v>260</v>
      </c>
      <c r="B235" s="8" t="s">
        <v>117</v>
      </c>
      <c r="C235" s="37">
        <v>981560</v>
      </c>
      <c r="D235" s="36"/>
      <c r="E235" s="36"/>
      <c r="F235" s="37"/>
      <c r="G235" s="44">
        <v>78220</v>
      </c>
      <c r="H235" s="44">
        <v>33384</v>
      </c>
      <c r="I235" s="44">
        <v>35200</v>
      </c>
      <c r="J235" s="56">
        <f>55251+15</f>
        <v>55266</v>
      </c>
      <c r="K235" s="56">
        <v>27673</v>
      </c>
      <c r="L235" s="56">
        <v>22460</v>
      </c>
      <c r="M235" s="216">
        <v>18300</v>
      </c>
      <c r="N235" s="57">
        <v>38694</v>
      </c>
      <c r="O235" s="112">
        <f t="shared" si="51"/>
        <v>1290757</v>
      </c>
    </row>
    <row r="236" spans="1:15" ht="15">
      <c r="A236" s="7" t="s">
        <v>362</v>
      </c>
      <c r="B236" s="8" t="s">
        <v>363</v>
      </c>
      <c r="C236" s="37">
        <v>195595</v>
      </c>
      <c r="D236" s="36"/>
      <c r="E236" s="36"/>
      <c r="F236" s="37"/>
      <c r="G236" s="44"/>
      <c r="H236" s="44"/>
      <c r="I236" s="44"/>
      <c r="J236" s="56"/>
      <c r="K236" s="56"/>
      <c r="L236" s="56"/>
      <c r="M236" s="56"/>
      <c r="N236" s="57"/>
      <c r="O236" s="112">
        <f t="shared" si="51"/>
        <v>195595</v>
      </c>
    </row>
    <row r="237" spans="1:15" ht="15">
      <c r="A237" s="7" t="s">
        <v>261</v>
      </c>
      <c r="B237" s="8" t="s">
        <v>158</v>
      </c>
      <c r="C237" s="232"/>
      <c r="D237" s="36"/>
      <c r="E237" s="36"/>
      <c r="F237" s="37"/>
      <c r="G237" s="44"/>
      <c r="H237" s="44"/>
      <c r="I237" s="44"/>
      <c r="J237" s="56">
        <v>553546</v>
      </c>
      <c r="K237" s="56"/>
      <c r="L237" s="56"/>
      <c r="M237" s="56"/>
      <c r="N237" s="57"/>
      <c r="O237" s="112">
        <f t="shared" si="51"/>
        <v>553546</v>
      </c>
    </row>
    <row r="238" spans="1:15" ht="30">
      <c r="A238" s="7" t="s">
        <v>262</v>
      </c>
      <c r="B238" s="202" t="s">
        <v>364</v>
      </c>
      <c r="C238" s="36">
        <v>125350</v>
      </c>
      <c r="D238" s="36"/>
      <c r="E238" s="36"/>
      <c r="F238" s="37"/>
      <c r="G238" s="55"/>
      <c r="H238" s="55"/>
      <c r="I238" s="55"/>
      <c r="J238" s="56"/>
      <c r="K238" s="56"/>
      <c r="L238" s="56"/>
      <c r="M238" s="56"/>
      <c r="N238" s="57"/>
      <c r="O238" s="112">
        <f t="shared" si="51"/>
        <v>125350</v>
      </c>
    </row>
    <row r="239" spans="1:15" ht="16.5" customHeight="1">
      <c r="A239" s="7" t="s">
        <v>424</v>
      </c>
      <c r="B239" s="202" t="s">
        <v>425</v>
      </c>
      <c r="C239" s="37">
        <v>37365</v>
      </c>
      <c r="D239" s="36"/>
      <c r="E239" s="36"/>
      <c r="F239" s="37"/>
      <c r="G239" s="55"/>
      <c r="H239" s="55"/>
      <c r="I239" s="55"/>
      <c r="J239" s="57"/>
      <c r="K239" s="57"/>
      <c r="L239" s="57"/>
      <c r="M239" s="57"/>
      <c r="N239" s="57"/>
      <c r="O239" s="112">
        <f t="shared" si="51"/>
        <v>37365</v>
      </c>
    </row>
    <row r="240" spans="1:15" ht="31.5">
      <c r="A240" s="7" t="s">
        <v>473</v>
      </c>
      <c r="B240" s="238" t="s">
        <v>490</v>
      </c>
      <c r="C240" s="37">
        <v>2288</v>
      </c>
      <c r="D240" s="36"/>
      <c r="E240" s="36"/>
      <c r="F240" s="37"/>
      <c r="G240" s="55"/>
      <c r="H240" s="55"/>
      <c r="I240" s="55"/>
      <c r="J240" s="57"/>
      <c r="K240" s="57"/>
      <c r="L240" s="57"/>
      <c r="M240" s="57"/>
      <c r="N240" s="57"/>
      <c r="O240" s="112">
        <f t="shared" si="51"/>
        <v>2288</v>
      </c>
    </row>
    <row r="241" spans="1:15" ht="31.5">
      <c r="A241" s="7" t="s">
        <v>474</v>
      </c>
      <c r="B241" s="246" t="s">
        <v>475</v>
      </c>
      <c r="C241" s="37">
        <v>15000</v>
      </c>
      <c r="D241" s="36"/>
      <c r="E241" s="36"/>
      <c r="F241" s="37"/>
      <c r="G241" s="55"/>
      <c r="H241" s="55"/>
      <c r="I241" s="55"/>
      <c r="J241" s="57"/>
      <c r="K241" s="57"/>
      <c r="L241" s="57"/>
      <c r="M241" s="57"/>
      <c r="N241" s="57"/>
      <c r="O241" s="112">
        <f t="shared" si="51"/>
        <v>15000</v>
      </c>
    </row>
    <row r="242" spans="1:15" ht="15">
      <c r="A242" s="7" t="s">
        <v>263</v>
      </c>
      <c r="B242" s="8" t="s">
        <v>157</v>
      </c>
      <c r="C242" s="231">
        <v>42402</v>
      </c>
      <c r="D242" s="36"/>
      <c r="E242" s="36"/>
      <c r="F242" s="37"/>
      <c r="G242" s="55"/>
      <c r="H242" s="44"/>
      <c r="I242" s="44">
        <v>550</v>
      </c>
      <c r="J242" s="57">
        <v>3733</v>
      </c>
      <c r="K242" s="57"/>
      <c r="L242" s="57"/>
      <c r="M242" s="57"/>
      <c r="N242" s="57"/>
      <c r="O242" s="112">
        <f t="shared" si="51"/>
        <v>46685</v>
      </c>
    </row>
    <row r="243" spans="1:15" ht="45">
      <c r="A243" s="7" t="s">
        <v>309</v>
      </c>
      <c r="B243" s="196" t="s">
        <v>444</v>
      </c>
      <c r="C243" s="36">
        <v>35000</v>
      </c>
      <c r="D243" s="36"/>
      <c r="E243" s="36"/>
      <c r="F243" s="36"/>
      <c r="G243" s="55"/>
      <c r="H243" s="55"/>
      <c r="I243" s="55"/>
      <c r="J243" s="56"/>
      <c r="K243" s="56"/>
      <c r="L243" s="56"/>
      <c r="M243" s="56"/>
      <c r="N243" s="139"/>
      <c r="O243" s="112">
        <f t="shared" si="51"/>
        <v>35000</v>
      </c>
    </row>
    <row r="244" spans="1:15" ht="30.75" thickBot="1">
      <c r="A244" s="133" t="s">
        <v>426</v>
      </c>
      <c r="B244" s="227" t="s">
        <v>427</v>
      </c>
      <c r="C244" s="59">
        <v>205920</v>
      </c>
      <c r="D244" s="59"/>
      <c r="E244" s="59"/>
      <c r="F244" s="59"/>
      <c r="G244" s="129"/>
      <c r="H244" s="129"/>
      <c r="I244" s="129"/>
      <c r="J244" s="130"/>
      <c r="K244" s="130"/>
      <c r="L244" s="130"/>
      <c r="M244" s="130"/>
      <c r="N244" s="130"/>
      <c r="O244" s="112">
        <f t="shared" si="51"/>
        <v>205920</v>
      </c>
    </row>
    <row r="245" spans="1:15" ht="15.75" thickBot="1">
      <c r="A245" s="165"/>
      <c r="B245" s="166" t="s">
        <v>15</v>
      </c>
      <c r="C245" s="29">
        <f aca="true" t="shared" si="52" ref="C245:N245">C59+C71+C77+C103+C115+C138+C143+C174+C229</f>
        <v>53165027</v>
      </c>
      <c r="D245" s="29">
        <f t="shared" si="52"/>
        <v>3035966</v>
      </c>
      <c r="E245" s="29">
        <f t="shared" si="52"/>
        <v>1438819</v>
      </c>
      <c r="F245" s="29">
        <f t="shared" si="52"/>
        <v>345181</v>
      </c>
      <c r="G245" s="28">
        <f t="shared" si="52"/>
        <v>1910753</v>
      </c>
      <c r="H245" s="28">
        <f t="shared" si="52"/>
        <v>486098</v>
      </c>
      <c r="I245" s="28">
        <f t="shared" si="52"/>
        <v>957063</v>
      </c>
      <c r="J245" s="29">
        <f t="shared" si="52"/>
        <v>2592684</v>
      </c>
      <c r="K245" s="29">
        <f t="shared" si="52"/>
        <v>256431</v>
      </c>
      <c r="L245" s="29">
        <f t="shared" si="52"/>
        <v>280603</v>
      </c>
      <c r="M245" s="29">
        <f t="shared" si="52"/>
        <v>333622</v>
      </c>
      <c r="N245" s="29">
        <f t="shared" si="52"/>
        <v>944526</v>
      </c>
      <c r="O245" s="30">
        <f t="shared" si="51"/>
        <v>65746773</v>
      </c>
    </row>
    <row r="246" spans="1:15" ht="15">
      <c r="A246" s="10" t="s">
        <v>159</v>
      </c>
      <c r="B246" s="4" t="s">
        <v>310</v>
      </c>
      <c r="C246" s="167">
        <v>2143969</v>
      </c>
      <c r="D246" s="167"/>
      <c r="E246" s="167"/>
      <c r="F246" s="168">
        <v>7444</v>
      </c>
      <c r="G246" s="169">
        <v>4136</v>
      </c>
      <c r="H246" s="16">
        <v>8645</v>
      </c>
      <c r="I246" s="16">
        <v>10017</v>
      </c>
      <c r="J246" s="16">
        <v>40004</v>
      </c>
      <c r="K246" s="16"/>
      <c r="L246" s="16">
        <v>5692</v>
      </c>
      <c r="M246" s="16">
        <v>8241</v>
      </c>
      <c r="N246" s="16">
        <v>25752</v>
      </c>
      <c r="O246" s="168">
        <f t="shared" si="51"/>
        <v>2253900</v>
      </c>
    </row>
    <row r="247" spans="1:15" ht="15">
      <c r="A247" s="10" t="s">
        <v>286</v>
      </c>
      <c r="B247" s="4" t="s">
        <v>287</v>
      </c>
      <c r="C247" s="167"/>
      <c r="D247" s="167"/>
      <c r="E247" s="167"/>
      <c r="F247" s="168"/>
      <c r="G247" s="16"/>
      <c r="H247" s="16"/>
      <c r="I247" s="16"/>
      <c r="J247" s="16"/>
      <c r="K247" s="16"/>
      <c r="L247" s="16"/>
      <c r="M247" s="16"/>
      <c r="N247" s="16"/>
      <c r="O247" s="168">
        <f t="shared" si="51"/>
        <v>0</v>
      </c>
    </row>
    <row r="248" spans="1:15" ht="43.5">
      <c r="A248" s="10" t="s">
        <v>183</v>
      </c>
      <c r="B248" s="11" t="s">
        <v>311</v>
      </c>
      <c r="C248" s="167"/>
      <c r="D248" s="167"/>
      <c r="E248" s="167"/>
      <c r="F248" s="168"/>
      <c r="G248" s="16"/>
      <c r="H248" s="16"/>
      <c r="I248" s="16"/>
      <c r="J248" s="16"/>
      <c r="K248" s="16"/>
      <c r="L248" s="16"/>
      <c r="M248" s="16"/>
      <c r="N248" s="16"/>
      <c r="O248" s="168"/>
    </row>
    <row r="249" spans="2:15" ht="15">
      <c r="B249" s="12"/>
      <c r="C249" s="170"/>
      <c r="D249" s="170"/>
      <c r="E249" s="170"/>
      <c r="F249" s="171"/>
      <c r="O249" s="168">
        <f t="shared" si="51"/>
        <v>0</v>
      </c>
    </row>
    <row r="250" spans="1:15" ht="30">
      <c r="A250" s="186" t="s">
        <v>290</v>
      </c>
      <c r="B250" s="172" t="s">
        <v>312</v>
      </c>
      <c r="C250" s="170">
        <v>700000</v>
      </c>
      <c r="D250" s="170">
        <v>1808735</v>
      </c>
      <c r="E250" s="170"/>
      <c r="F250" s="171">
        <v>50842</v>
      </c>
      <c r="G250" s="12">
        <v>52744</v>
      </c>
      <c r="H250" s="12">
        <v>12260</v>
      </c>
      <c r="J250" s="12">
        <v>111239</v>
      </c>
      <c r="N250" s="12">
        <v>3053</v>
      </c>
      <c r="O250" s="168">
        <f t="shared" si="51"/>
        <v>2738873</v>
      </c>
    </row>
    <row r="251" spans="1:15" ht="30">
      <c r="A251" s="173" t="s">
        <v>266</v>
      </c>
      <c r="B251" s="174" t="s">
        <v>194</v>
      </c>
      <c r="C251" s="168">
        <f>C47-C245-C246-C247-C248-C250</f>
        <v>7554983</v>
      </c>
      <c r="D251" s="168">
        <f aca="true" t="shared" si="53" ref="D251:N251">D47-D245-D246-D247-D250</f>
        <v>-747012</v>
      </c>
      <c r="E251" s="168">
        <f t="shared" si="53"/>
        <v>-1104469</v>
      </c>
      <c r="F251" s="168">
        <f t="shared" si="53"/>
        <v>-101279</v>
      </c>
      <c r="G251" s="168">
        <f t="shared" si="53"/>
        <v>-1585951</v>
      </c>
      <c r="H251" s="168">
        <f t="shared" si="53"/>
        <v>-266652</v>
      </c>
      <c r="I251" s="168">
        <f t="shared" si="53"/>
        <v>-622854</v>
      </c>
      <c r="J251" s="168">
        <f t="shared" si="53"/>
        <v>-1653881</v>
      </c>
      <c r="K251" s="168">
        <f t="shared" si="53"/>
        <v>-158611</v>
      </c>
      <c r="L251" s="168">
        <f t="shared" si="53"/>
        <v>-210598</v>
      </c>
      <c r="M251" s="168">
        <f t="shared" si="53"/>
        <v>-262702</v>
      </c>
      <c r="N251" s="168">
        <f t="shared" si="53"/>
        <v>-840974</v>
      </c>
      <c r="O251" s="168">
        <f t="shared" si="51"/>
        <v>0</v>
      </c>
    </row>
    <row r="252" spans="2:15" ht="15">
      <c r="B252" s="175"/>
      <c r="C252" s="168"/>
      <c r="D252" s="168"/>
      <c r="E252" s="168"/>
      <c r="F252" s="168"/>
      <c r="G252" s="176"/>
      <c r="H252" s="177"/>
      <c r="I252" s="176"/>
      <c r="J252" s="177"/>
      <c r="K252" s="176"/>
      <c r="L252" s="176"/>
      <c r="M252" s="176"/>
      <c r="N252" s="176"/>
      <c r="O252" s="176"/>
    </row>
    <row r="253" spans="2:15" ht="15">
      <c r="B253" s="99" t="s">
        <v>288</v>
      </c>
      <c r="D253" s="14" t="s">
        <v>16</v>
      </c>
      <c r="E253" s="170"/>
      <c r="O253" s="178">
        <f>O251-O32</f>
        <v>0</v>
      </c>
    </row>
    <row r="254" spans="2:15" ht="15">
      <c r="B254" s="99"/>
      <c r="O254" s="178"/>
    </row>
    <row r="255" spans="1:6" ht="44.25" customHeight="1" thickBot="1">
      <c r="A255" s="2" t="s">
        <v>383</v>
      </c>
      <c r="B255" s="2"/>
      <c r="C255" s="2"/>
      <c r="D255" s="2"/>
      <c r="E255" s="170"/>
      <c r="F255" s="170"/>
    </row>
    <row r="256" spans="1:15" ht="90.75" thickBot="1">
      <c r="A256" s="20" t="s">
        <v>0</v>
      </c>
      <c r="B256" s="21" t="s">
        <v>136</v>
      </c>
      <c r="C256" s="184" t="s">
        <v>370</v>
      </c>
      <c r="D256" s="185" t="s">
        <v>371</v>
      </c>
      <c r="E256" s="22" t="s">
        <v>372</v>
      </c>
      <c r="F256" s="22" t="s">
        <v>373</v>
      </c>
      <c r="G256" s="23" t="s">
        <v>374</v>
      </c>
      <c r="H256" s="23" t="s">
        <v>375</v>
      </c>
      <c r="I256" s="23" t="s">
        <v>376</v>
      </c>
      <c r="J256" s="23" t="s">
        <v>377</v>
      </c>
      <c r="K256" s="23" t="s">
        <v>378</v>
      </c>
      <c r="L256" s="23" t="s">
        <v>379</v>
      </c>
      <c r="M256" s="23" t="s">
        <v>380</v>
      </c>
      <c r="N256" s="24" t="s">
        <v>381</v>
      </c>
      <c r="O256" s="25" t="s">
        <v>382</v>
      </c>
    </row>
    <row r="257" spans="1:15" ht="15">
      <c r="A257" s="179">
        <v>1100</v>
      </c>
      <c r="B257" s="63" t="s">
        <v>190</v>
      </c>
      <c r="C257" s="248">
        <v>11066546</v>
      </c>
      <c r="D257" s="248">
        <v>919050</v>
      </c>
      <c r="E257" s="248">
        <v>668347</v>
      </c>
      <c r="F257" s="249">
        <v>69231</v>
      </c>
      <c r="G257" s="250">
        <v>1015071</v>
      </c>
      <c r="H257" s="251">
        <v>157245</v>
      </c>
      <c r="I257" s="248">
        <v>388234</v>
      </c>
      <c r="J257" s="248">
        <v>1297901</v>
      </c>
      <c r="K257" s="248">
        <v>93225</v>
      </c>
      <c r="L257" s="248">
        <v>127712</v>
      </c>
      <c r="M257" s="252">
        <v>136427</v>
      </c>
      <c r="N257" s="248">
        <v>494671</v>
      </c>
      <c r="O257" s="110">
        <f aca="true" t="shared" si="54" ref="O257:O276">SUM(C257:N257)</f>
        <v>16433660</v>
      </c>
    </row>
    <row r="258" spans="1:15" ht="45">
      <c r="A258" s="72">
        <v>1200</v>
      </c>
      <c r="B258" s="8" t="s">
        <v>192</v>
      </c>
      <c r="C258" s="36">
        <v>3329277</v>
      </c>
      <c r="D258" s="36">
        <v>216803</v>
      </c>
      <c r="E258" s="36">
        <v>185666</v>
      </c>
      <c r="F258" s="214">
        <v>20896</v>
      </c>
      <c r="G258" s="253">
        <v>303675</v>
      </c>
      <c r="H258" s="233">
        <v>47245</v>
      </c>
      <c r="I258" s="36">
        <v>119894</v>
      </c>
      <c r="J258" s="36">
        <v>396981</v>
      </c>
      <c r="K258" s="36">
        <v>28235</v>
      </c>
      <c r="L258" s="36">
        <v>39988</v>
      </c>
      <c r="M258" s="212">
        <v>40973</v>
      </c>
      <c r="N258" s="36">
        <v>152748</v>
      </c>
      <c r="O258" s="112">
        <f>SUM(C258:N258)</f>
        <v>4882381</v>
      </c>
    </row>
    <row r="259" spans="1:15" ht="15">
      <c r="A259" s="72">
        <v>2000</v>
      </c>
      <c r="B259" s="8" t="s">
        <v>126</v>
      </c>
      <c r="C259" s="36">
        <f>SUM(C260:C265)</f>
        <v>6641675</v>
      </c>
      <c r="D259" s="36">
        <f>SUM(D260:D265)</f>
        <v>1594663</v>
      </c>
      <c r="E259" s="36">
        <v>558569</v>
      </c>
      <c r="F259" s="214">
        <f>F261+F262+F263+F264</f>
        <v>253258</v>
      </c>
      <c r="G259" s="36">
        <f aca="true" t="shared" si="55" ref="G259:N259">SUM(G260:G265)</f>
        <v>495664</v>
      </c>
      <c r="H259" s="36">
        <f t="shared" si="55"/>
        <v>220265</v>
      </c>
      <c r="I259" s="36">
        <f t="shared" si="55"/>
        <v>385133</v>
      </c>
      <c r="J259" s="36">
        <f t="shared" si="55"/>
        <v>805027</v>
      </c>
      <c r="K259" s="36">
        <f t="shared" si="55"/>
        <v>83649</v>
      </c>
      <c r="L259" s="36">
        <f t="shared" si="55"/>
        <v>67479</v>
      </c>
      <c r="M259" s="212">
        <f t="shared" si="55"/>
        <v>110252</v>
      </c>
      <c r="N259" s="36">
        <f t="shared" si="55"/>
        <v>185397</v>
      </c>
      <c r="O259" s="112">
        <f>SUM(C259:N259)</f>
        <v>11401031</v>
      </c>
    </row>
    <row r="260" spans="1:15" ht="30">
      <c r="A260" s="72">
        <v>2100</v>
      </c>
      <c r="B260" s="8" t="s">
        <v>191</v>
      </c>
      <c r="C260" s="36">
        <v>164466</v>
      </c>
      <c r="D260" s="36">
        <v>1000</v>
      </c>
      <c r="E260" s="36"/>
      <c r="F260" s="214"/>
      <c r="G260" s="253">
        <v>650</v>
      </c>
      <c r="H260" s="36">
        <v>200</v>
      </c>
      <c r="I260" s="36">
        <v>120</v>
      </c>
      <c r="J260" s="36">
        <v>711</v>
      </c>
      <c r="K260" s="36"/>
      <c r="L260" s="36">
        <v>95</v>
      </c>
      <c r="M260" s="254">
        <v>700</v>
      </c>
      <c r="N260" s="36">
        <v>286</v>
      </c>
      <c r="O260" s="112">
        <f t="shared" si="54"/>
        <v>168228</v>
      </c>
    </row>
    <row r="261" spans="1:15" ht="15">
      <c r="A261" s="72">
        <v>2200</v>
      </c>
      <c r="B261" s="8" t="s">
        <v>127</v>
      </c>
      <c r="C261" s="36">
        <v>5200744</v>
      </c>
      <c r="D261" s="36">
        <v>1107391</v>
      </c>
      <c r="E261" s="36">
        <v>423662</v>
      </c>
      <c r="F261" s="214">
        <v>233225</v>
      </c>
      <c r="G261" s="253">
        <v>265098</v>
      </c>
      <c r="H261" s="36">
        <v>113035</v>
      </c>
      <c r="I261" s="36">
        <v>262099</v>
      </c>
      <c r="J261" s="230">
        <v>512180</v>
      </c>
      <c r="K261" s="36">
        <v>52939</v>
      </c>
      <c r="L261" s="36">
        <v>41524</v>
      </c>
      <c r="M261" s="254">
        <f>98710-17200</f>
        <v>81510</v>
      </c>
      <c r="N261" s="36">
        <v>77964</v>
      </c>
      <c r="O261" s="112">
        <f t="shared" si="54"/>
        <v>8371371</v>
      </c>
    </row>
    <row r="262" spans="1:15" ht="30">
      <c r="A262" s="72">
        <v>2300</v>
      </c>
      <c r="B262" s="8" t="s">
        <v>128</v>
      </c>
      <c r="C262" s="36">
        <v>1107131</v>
      </c>
      <c r="D262" s="36">
        <v>209378</v>
      </c>
      <c r="E262" s="36">
        <v>130907</v>
      </c>
      <c r="F262" s="214">
        <v>13038</v>
      </c>
      <c r="G262" s="253">
        <v>227231</v>
      </c>
      <c r="H262" s="36">
        <v>92100</v>
      </c>
      <c r="I262" s="36">
        <v>114399</v>
      </c>
      <c r="J262" s="230">
        <v>280984</v>
      </c>
      <c r="K262" s="36">
        <v>28550</v>
      </c>
      <c r="L262" s="36">
        <v>24590</v>
      </c>
      <c r="M262" s="254">
        <v>26342</v>
      </c>
      <c r="N262" s="36">
        <v>97280</v>
      </c>
      <c r="O262" s="112">
        <f>SUM(C262:N262)</f>
        <v>2351930</v>
      </c>
    </row>
    <row r="263" spans="1:15" ht="15">
      <c r="A263" s="72">
        <v>2400</v>
      </c>
      <c r="B263" s="8" t="s">
        <v>160</v>
      </c>
      <c r="C263" s="36">
        <v>5320</v>
      </c>
      <c r="D263" s="36"/>
      <c r="E263" s="36"/>
      <c r="F263" s="214">
        <v>0</v>
      </c>
      <c r="G263" s="253">
        <v>2085</v>
      </c>
      <c r="H263" s="36">
        <v>900</v>
      </c>
      <c r="I263" s="36">
        <v>500</v>
      </c>
      <c r="J263" s="36">
        <v>1500</v>
      </c>
      <c r="K263" s="36">
        <v>1080</v>
      </c>
      <c r="L263" s="36"/>
      <c r="M263" s="212">
        <v>1000</v>
      </c>
      <c r="N263" s="36">
        <v>2010</v>
      </c>
      <c r="O263" s="112">
        <f t="shared" si="54"/>
        <v>14395</v>
      </c>
    </row>
    <row r="264" spans="1:15" ht="15">
      <c r="A264" s="72">
        <v>2500</v>
      </c>
      <c r="B264" s="8" t="s">
        <v>129</v>
      </c>
      <c r="C264" s="36">
        <v>33014</v>
      </c>
      <c r="D264" s="36">
        <v>276894</v>
      </c>
      <c r="E264" s="36">
        <v>4000</v>
      </c>
      <c r="F264" s="214">
        <v>6995</v>
      </c>
      <c r="G264" s="253">
        <v>600</v>
      </c>
      <c r="H264" s="36">
        <v>14030</v>
      </c>
      <c r="I264" s="36">
        <v>8015</v>
      </c>
      <c r="J264" s="36">
        <v>9652</v>
      </c>
      <c r="K264" s="36">
        <v>1080</v>
      </c>
      <c r="L264" s="36">
        <v>1270</v>
      </c>
      <c r="M264" s="212">
        <v>700</v>
      </c>
      <c r="N264" s="36">
        <v>7857</v>
      </c>
      <c r="O264" s="112">
        <f t="shared" si="54"/>
        <v>364107</v>
      </c>
    </row>
    <row r="265" spans="1:15" ht="45">
      <c r="A265" s="72">
        <v>2800</v>
      </c>
      <c r="B265" s="8" t="s">
        <v>278</v>
      </c>
      <c r="C265" s="36">
        <v>131000</v>
      </c>
      <c r="D265" s="36"/>
      <c r="E265" s="36"/>
      <c r="F265" s="36"/>
      <c r="G265" s="253"/>
      <c r="H265" s="36"/>
      <c r="I265" s="36"/>
      <c r="J265" s="36"/>
      <c r="K265" s="36"/>
      <c r="L265" s="36"/>
      <c r="M265" s="212"/>
      <c r="N265" s="36"/>
      <c r="O265" s="112">
        <f t="shared" si="54"/>
        <v>131000</v>
      </c>
    </row>
    <row r="266" spans="1:15" ht="30">
      <c r="A266" s="72">
        <v>3200</v>
      </c>
      <c r="B266" s="8" t="s">
        <v>193</v>
      </c>
      <c r="C266" s="36">
        <v>1382420</v>
      </c>
      <c r="D266" s="36"/>
      <c r="E266" s="36"/>
      <c r="F266" s="36"/>
      <c r="G266" s="253"/>
      <c r="H266" s="36"/>
      <c r="I266" s="36"/>
      <c r="J266" s="36"/>
      <c r="K266" s="36"/>
      <c r="L266" s="36"/>
      <c r="M266" s="212"/>
      <c r="N266" s="36"/>
      <c r="O266" s="112">
        <f t="shared" si="54"/>
        <v>1382420</v>
      </c>
    </row>
    <row r="267" spans="1:15" ht="15">
      <c r="A267" s="72">
        <v>4300</v>
      </c>
      <c r="B267" s="8" t="s">
        <v>130</v>
      </c>
      <c r="C267" s="36">
        <v>35303</v>
      </c>
      <c r="D267" s="36"/>
      <c r="E267" s="36"/>
      <c r="F267" s="36">
        <v>102</v>
      </c>
      <c r="G267" s="253">
        <v>550</v>
      </c>
      <c r="H267" s="36">
        <v>0</v>
      </c>
      <c r="I267" s="36"/>
      <c r="J267" s="36"/>
      <c r="K267" s="36"/>
      <c r="L267" s="36"/>
      <c r="M267" s="212">
        <v>170</v>
      </c>
      <c r="N267" s="36"/>
      <c r="O267" s="112">
        <f t="shared" si="54"/>
        <v>36125</v>
      </c>
    </row>
    <row r="268" spans="1:15" ht="15">
      <c r="A268" s="72">
        <v>5100</v>
      </c>
      <c r="B268" s="8" t="s">
        <v>131</v>
      </c>
      <c r="C268" s="36">
        <v>7910</v>
      </c>
      <c r="D268" s="36"/>
      <c r="E268" s="36"/>
      <c r="F268" s="36"/>
      <c r="G268" s="253">
        <v>210</v>
      </c>
      <c r="H268" s="36">
        <v>1150</v>
      </c>
      <c r="I268" s="36"/>
      <c r="J268" s="36">
        <v>225</v>
      </c>
      <c r="K268" s="36"/>
      <c r="L268" s="36"/>
      <c r="M268" s="212"/>
      <c r="N268" s="36"/>
      <c r="O268" s="112">
        <f t="shared" si="54"/>
        <v>9495</v>
      </c>
    </row>
    <row r="269" spans="1:15" ht="15">
      <c r="A269" s="72">
        <v>5200</v>
      </c>
      <c r="B269" s="8" t="s">
        <v>132</v>
      </c>
      <c r="C269" s="36">
        <v>28708590</v>
      </c>
      <c r="D269" s="36">
        <v>305450</v>
      </c>
      <c r="E269" s="36">
        <v>26237</v>
      </c>
      <c r="F269" s="214">
        <v>1694</v>
      </c>
      <c r="G269" s="253">
        <v>14963</v>
      </c>
      <c r="H269" s="36">
        <v>15190</v>
      </c>
      <c r="I269" s="36">
        <v>15050</v>
      </c>
      <c r="J269" s="36">
        <v>28582</v>
      </c>
      <c r="K269" s="36">
        <v>18237</v>
      </c>
      <c r="L269" s="36">
        <v>20164</v>
      </c>
      <c r="M269" s="212">
        <f>5200+17200</f>
        <v>22400</v>
      </c>
      <c r="N269" s="36">
        <v>58616</v>
      </c>
      <c r="O269" s="112">
        <f t="shared" si="54"/>
        <v>29235173</v>
      </c>
    </row>
    <row r="270" spans="1:15" ht="15">
      <c r="A270" s="72">
        <v>6200</v>
      </c>
      <c r="B270" s="8" t="s">
        <v>133</v>
      </c>
      <c r="C270" s="36">
        <v>444838</v>
      </c>
      <c r="D270" s="36"/>
      <c r="E270" s="36"/>
      <c r="F270" s="36"/>
      <c r="G270" s="253">
        <v>48492</v>
      </c>
      <c r="H270" s="36">
        <v>21598</v>
      </c>
      <c r="I270" s="36">
        <v>24253</v>
      </c>
      <c r="J270" s="36">
        <v>21106</v>
      </c>
      <c r="K270" s="36">
        <v>29263</v>
      </c>
      <c r="L270" s="36">
        <v>13660</v>
      </c>
      <c r="M270" s="212">
        <v>19700</v>
      </c>
      <c r="N270" s="36">
        <v>24660</v>
      </c>
      <c r="O270" s="112">
        <f t="shared" si="54"/>
        <v>647570</v>
      </c>
    </row>
    <row r="271" spans="1:15" ht="15">
      <c r="A271" s="72">
        <v>6300</v>
      </c>
      <c r="B271" s="8" t="s">
        <v>161</v>
      </c>
      <c r="C271" s="36">
        <v>242000</v>
      </c>
      <c r="D271" s="36"/>
      <c r="E271" s="36"/>
      <c r="F271" s="36"/>
      <c r="G271" s="253">
        <v>11700</v>
      </c>
      <c r="H271" s="36">
        <v>5700</v>
      </c>
      <c r="I271" s="36">
        <v>3000</v>
      </c>
      <c r="J271" s="36">
        <v>13420</v>
      </c>
      <c r="K271" s="36">
        <v>180</v>
      </c>
      <c r="L271" s="36"/>
      <c r="M271" s="212"/>
      <c r="N271" s="36">
        <v>3240</v>
      </c>
      <c r="O271" s="112">
        <f t="shared" si="54"/>
        <v>279240</v>
      </c>
    </row>
    <row r="272" spans="1:15" ht="30">
      <c r="A272" s="72">
        <v>6400</v>
      </c>
      <c r="B272" s="8" t="s">
        <v>269</v>
      </c>
      <c r="C272" s="36">
        <v>566868</v>
      </c>
      <c r="D272" s="36"/>
      <c r="E272" s="36"/>
      <c r="F272" s="36"/>
      <c r="G272" s="253">
        <v>17345</v>
      </c>
      <c r="H272" s="36">
        <v>7986</v>
      </c>
      <c r="I272" s="36">
        <v>9147</v>
      </c>
      <c r="J272" s="36">
        <v>23825</v>
      </c>
      <c r="K272" s="36">
        <v>630</v>
      </c>
      <c r="L272" s="36">
        <v>11200</v>
      </c>
      <c r="M272" s="212">
        <v>700</v>
      </c>
      <c r="N272" s="36">
        <v>13194</v>
      </c>
      <c r="O272" s="112">
        <f t="shared" si="54"/>
        <v>650895</v>
      </c>
    </row>
    <row r="273" spans="1:15" ht="30">
      <c r="A273" s="72">
        <v>6500</v>
      </c>
      <c r="B273" s="8" t="s">
        <v>313</v>
      </c>
      <c r="C273" s="36"/>
      <c r="D273" s="36"/>
      <c r="E273" s="36"/>
      <c r="F273" s="36"/>
      <c r="G273" s="253"/>
      <c r="H273" s="36"/>
      <c r="I273" s="36"/>
      <c r="J273" s="36"/>
      <c r="K273" s="36"/>
      <c r="L273" s="36"/>
      <c r="M273" s="212"/>
      <c r="N273" s="36"/>
      <c r="O273" s="112"/>
    </row>
    <row r="274" spans="1:15" ht="15">
      <c r="A274" s="72">
        <v>7200</v>
      </c>
      <c r="B274" s="8" t="s">
        <v>195</v>
      </c>
      <c r="C274" s="36">
        <v>739600</v>
      </c>
      <c r="D274" s="36"/>
      <c r="E274" s="36"/>
      <c r="F274" s="36"/>
      <c r="G274" s="253">
        <v>3083</v>
      </c>
      <c r="H274" s="36">
        <v>9719</v>
      </c>
      <c r="I274" s="36">
        <v>12352</v>
      </c>
      <c r="J274" s="36">
        <f>5602+15</f>
        <v>5617</v>
      </c>
      <c r="K274" s="36">
        <v>3012</v>
      </c>
      <c r="L274" s="36">
        <v>400</v>
      </c>
      <c r="M274" s="212">
        <v>3000</v>
      </c>
      <c r="N274" s="36">
        <v>12000</v>
      </c>
      <c r="O274" s="112">
        <f>SUM(C274:N274)</f>
        <v>788783</v>
      </c>
    </row>
    <row r="275" spans="1:15" ht="15">
      <c r="A275" s="72">
        <v>8100</v>
      </c>
      <c r="B275" s="56" t="s">
        <v>184</v>
      </c>
      <c r="C275" s="36"/>
      <c r="D275" s="36"/>
      <c r="E275" s="36"/>
      <c r="F275" s="36"/>
      <c r="G275" s="253"/>
      <c r="H275" s="36"/>
      <c r="I275" s="36"/>
      <c r="J275" s="36"/>
      <c r="K275" s="36"/>
      <c r="L275" s="36"/>
      <c r="M275" s="36"/>
      <c r="N275" s="40"/>
      <c r="O275" s="112">
        <f t="shared" si="54"/>
        <v>0</v>
      </c>
    </row>
    <row r="276" spans="1:15" ht="15.75" thickBot="1">
      <c r="A276" s="3">
        <v>9000</v>
      </c>
      <c r="B276" s="181" t="s">
        <v>315</v>
      </c>
      <c r="C276" s="65"/>
      <c r="D276" s="65"/>
      <c r="E276" s="65"/>
      <c r="F276" s="65"/>
      <c r="G276" s="255"/>
      <c r="H276" s="65"/>
      <c r="I276" s="65"/>
      <c r="J276" s="65"/>
      <c r="K276" s="65"/>
      <c r="L276" s="65"/>
      <c r="M276" s="65"/>
      <c r="N276" s="67"/>
      <c r="O276" s="112">
        <f t="shared" si="54"/>
        <v>0</v>
      </c>
    </row>
    <row r="277" spans="1:15" ht="15.75" thickBot="1">
      <c r="A277" s="165"/>
      <c r="B277" s="182" t="s">
        <v>134</v>
      </c>
      <c r="C277" s="256">
        <f aca="true" t="shared" si="56" ref="C277:N277">SUM(C257:C259,C266:C276)</f>
        <v>53165027</v>
      </c>
      <c r="D277" s="256">
        <f t="shared" si="56"/>
        <v>3035966</v>
      </c>
      <c r="E277" s="256">
        <f t="shared" si="56"/>
        <v>1438819</v>
      </c>
      <c r="F277" s="256">
        <f t="shared" si="56"/>
        <v>345181</v>
      </c>
      <c r="G277" s="256">
        <f t="shared" si="56"/>
        <v>1910753</v>
      </c>
      <c r="H277" s="256">
        <f t="shared" si="56"/>
        <v>486098</v>
      </c>
      <c r="I277" s="256">
        <f t="shared" si="56"/>
        <v>957063</v>
      </c>
      <c r="J277" s="256">
        <f t="shared" si="56"/>
        <v>2592684</v>
      </c>
      <c r="K277" s="256">
        <f t="shared" si="56"/>
        <v>256431</v>
      </c>
      <c r="L277" s="256">
        <f t="shared" si="56"/>
        <v>280603</v>
      </c>
      <c r="M277" s="256">
        <f t="shared" si="56"/>
        <v>333622</v>
      </c>
      <c r="N277" s="256">
        <f t="shared" si="56"/>
        <v>944526</v>
      </c>
      <c r="O277" s="30">
        <f>SUM(C277:N277)</f>
        <v>65746773</v>
      </c>
    </row>
    <row r="278" spans="2:6" ht="15">
      <c r="B278" s="183"/>
      <c r="C278" s="19"/>
      <c r="D278" s="171"/>
      <c r="E278" s="170"/>
      <c r="F278" s="170"/>
    </row>
    <row r="279" spans="2:15" ht="15">
      <c r="B279" s="183"/>
      <c r="C279" s="19"/>
      <c r="D279" s="171"/>
      <c r="E279" s="170"/>
      <c r="F279" s="170"/>
      <c r="O279" s="167"/>
    </row>
    <row r="280" spans="2:6" ht="15">
      <c r="B280" s="99" t="s">
        <v>288</v>
      </c>
      <c r="C280" s="19"/>
      <c r="D280" s="171"/>
      <c r="E280" s="170" t="s">
        <v>16</v>
      </c>
      <c r="F280" s="170"/>
    </row>
    <row r="285" ht="15">
      <c r="B285" s="99"/>
    </row>
  </sheetData>
  <sheetProtection/>
  <mergeCells count="3">
    <mergeCell ref="A5:D5"/>
    <mergeCell ref="A255:D255"/>
    <mergeCell ref="A57:D57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2019-01-22T10:07:05Z</cp:lastPrinted>
  <dcterms:created xsi:type="dcterms:W3CDTF">2004-01-19T11:58:34Z</dcterms:created>
  <dcterms:modified xsi:type="dcterms:W3CDTF">2019-01-30T06:57:39Z</dcterms:modified>
  <cp:category/>
  <cp:version/>
  <cp:contentType/>
  <cp:contentStatus/>
</cp:coreProperties>
</file>