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activeTab="1"/>
  </bookViews>
  <sheets>
    <sheet name="budžets" sheetId="1" r:id="rId1"/>
    <sheet name="sadalījums pa valdības funkc." sheetId="2" r:id="rId2"/>
    <sheet name="sadalījums pa klasif.kodiem" sheetId="3" r:id="rId3"/>
  </sheets>
  <definedNames>
    <definedName name="_xlnm.Print_Area" localSheetId="0">'budžets'!$A$1:$G$260</definedName>
    <definedName name="_xlnm.Print_Area" localSheetId="2">'sadalījums pa klasif.kodiem'!$A$1:$B$1204</definedName>
    <definedName name="_xlnm.Print_Area" localSheetId="1">'sadalījums pa valdības funkc.'!$A$1:$G$247</definedName>
    <definedName name="_xlnm.Print_Titles" localSheetId="0">'budžets'!$4:$4</definedName>
  </definedNames>
  <calcPr fullCalcOnLoad="1"/>
</workbook>
</file>

<file path=xl/comments1.xml><?xml version="1.0" encoding="utf-8"?>
<comments xmlns="http://schemas.openxmlformats.org/spreadsheetml/2006/main">
  <authors>
    <author>Vineta Briežkalna</author>
  </authors>
  <commentList>
    <comment ref="E176" authorId="0">
      <text>
        <r>
          <rPr>
            <b/>
            <sz val="9"/>
            <rFont val="Tahoma"/>
            <family val="2"/>
          </rPr>
          <t>Vineta Briežkalna:</t>
        </r>
        <r>
          <rPr>
            <sz val="9"/>
            <rFont val="Tahoma"/>
            <family val="2"/>
          </rPr>
          <t xml:space="preserve">
gaismas boksos, apspriežu telpas kopā 8000.00 EUR</t>
        </r>
      </text>
    </comment>
    <comment ref="D109" authorId="0">
      <text>
        <r>
          <rPr>
            <b/>
            <sz val="9"/>
            <rFont val="Tahoma"/>
            <family val="2"/>
          </rPr>
          <t>Vineta Briežkalna:</t>
        </r>
        <r>
          <rPr>
            <sz val="9"/>
            <rFont val="Tahoma"/>
            <family val="2"/>
          </rPr>
          <t xml:space="preserve">
dūņu izvešana uz atkritumiem</t>
        </r>
      </text>
    </comment>
  </commentList>
</comments>
</file>

<file path=xl/comments2.xml><?xml version="1.0" encoding="utf-8"?>
<comments xmlns="http://schemas.openxmlformats.org/spreadsheetml/2006/main">
  <authors>
    <author>GINTS</author>
  </authors>
  <commentList>
    <comment ref="F80" authorId="0">
      <text>
        <r>
          <rPr>
            <b/>
            <sz val="9"/>
            <rFont val="Tahoma"/>
            <family val="2"/>
          </rPr>
          <t>GINTS:</t>
        </r>
        <r>
          <rPr>
            <sz val="9"/>
            <rFont val="Tahoma"/>
            <family val="2"/>
          </rPr>
          <t xml:space="preserve">
degviela dīzeļģeneratoram Norupītes sūknētavā</t>
        </r>
      </text>
    </comment>
  </commentList>
</comments>
</file>

<file path=xl/sharedStrings.xml><?xml version="1.0" encoding="utf-8"?>
<sst xmlns="http://schemas.openxmlformats.org/spreadsheetml/2006/main" count="2658" uniqueCount="2316">
  <si>
    <t>Klasifikācijas kods</t>
  </si>
  <si>
    <t>Rādītāji</t>
  </si>
  <si>
    <t>Nenodokļu ieņēmumi</t>
  </si>
  <si>
    <t>8.6.1.3.</t>
  </si>
  <si>
    <t>Procentu ieņēmumi par depozītu noguldījumiem</t>
  </si>
  <si>
    <t>8.6.2.3.</t>
  </si>
  <si>
    <t>Procentu ieņēmumi par kontu atlikumiem</t>
  </si>
  <si>
    <t>19.3.0.0</t>
  </si>
  <si>
    <t>Ieņēmumi pašvaldību budžetā no citām pašvaldībām</t>
  </si>
  <si>
    <t>Pilsētas apzaļumošana</t>
  </si>
  <si>
    <t>Pilsētas lietus kanalizācijas ekspluatācija un remonts</t>
  </si>
  <si>
    <t>Dzīvnieku patversmes uzturēšana</t>
  </si>
  <si>
    <t>10.700</t>
  </si>
  <si>
    <t>06.400</t>
  </si>
  <si>
    <t>Sociālo funkciju realizācija soc.mājās</t>
  </si>
  <si>
    <t>Remontdarbi sociālajās mājās</t>
  </si>
  <si>
    <t>Pašvaldības dzīvokļu remonts</t>
  </si>
  <si>
    <t>18.6.0.0.</t>
  </si>
  <si>
    <t>Pašvaldību saņemtie transferti no valsts budžeta</t>
  </si>
  <si>
    <t>21.3.0.0.</t>
  </si>
  <si>
    <t>Maksas pakalpojumi un citi pašu ieņēmumi</t>
  </si>
  <si>
    <t>21.3.8.0.</t>
  </si>
  <si>
    <t>21.3.9.9.</t>
  </si>
  <si>
    <t>21.3.9.4.</t>
  </si>
  <si>
    <t>Ieņēmumi par dzīvokļu un komunāliem pakalpojumiem</t>
  </si>
  <si>
    <t>KOPĀ IEŅĒMUMI</t>
  </si>
  <si>
    <t>IEŅĒMUMI KOPĀ AR BUDŽETA ATLIKUMU</t>
  </si>
  <si>
    <t>IZDEVUMI ATBILSTOŠI FUNKCIONĀLAJĀM KATEGORIJĀM</t>
  </si>
  <si>
    <t>0 1.000</t>
  </si>
  <si>
    <t>Vispārējie valdības dienesti</t>
  </si>
  <si>
    <t>0 1.82</t>
  </si>
  <si>
    <t>Transferti no pašv.budžeta uz pašvaldības budžetu</t>
  </si>
  <si>
    <t>0 1.83</t>
  </si>
  <si>
    <t>Vispārējie rakstura transferti no pašv. budžeta pašv. budžetā</t>
  </si>
  <si>
    <t>Atalgojums</t>
  </si>
  <si>
    <t>Materiāli</t>
  </si>
  <si>
    <t>Ekonomiskā darbība</t>
  </si>
  <si>
    <t>0 4.510</t>
  </si>
  <si>
    <t>Autotransports</t>
  </si>
  <si>
    <t>Degviela</t>
  </si>
  <si>
    <t>Pamatlīdzekļu iegāde-pārējie</t>
  </si>
  <si>
    <t>Pamatlīdzekļu kapitālais remonts</t>
  </si>
  <si>
    <t>0 5.000</t>
  </si>
  <si>
    <t>Vides aizsardzība</t>
  </si>
  <si>
    <t>0 5.100</t>
  </si>
  <si>
    <t>Atkritumu apsaimniekošana</t>
  </si>
  <si>
    <t>Atkritumu savākšana un nodošana</t>
  </si>
  <si>
    <t>0 5.200</t>
  </si>
  <si>
    <t>Notekūdeņu apsaimniekošana</t>
  </si>
  <si>
    <t>Lietus ūdens kanalizācija</t>
  </si>
  <si>
    <t>Kanalizācija</t>
  </si>
  <si>
    <t>Nozares pamatlīdzekļu iegāde</t>
  </si>
  <si>
    <t>0 6.000</t>
  </si>
  <si>
    <t>Pašvaldības teritoriju un mājokļu apsaimniekošana</t>
  </si>
  <si>
    <t>0 6.300</t>
  </si>
  <si>
    <t>Ūdensapgāde</t>
  </si>
  <si>
    <t xml:space="preserve">Materiāli </t>
  </si>
  <si>
    <t>Ielu apgaismojums</t>
  </si>
  <si>
    <t>Finansējums ielu apgaismojumam Indrānu ielā</t>
  </si>
  <si>
    <t>0 6.600</t>
  </si>
  <si>
    <t>Pārējā citur nekvalificētā pašvaldību teritoriju un mājokļu apsaimniekošanas darbība</t>
  </si>
  <si>
    <t>Mājokļu apsaimniekošana</t>
  </si>
  <si>
    <t>Komandējumi un dienesta braucieni</t>
  </si>
  <si>
    <t>Sakaru pakalpojumi</t>
  </si>
  <si>
    <t>Izdevumi par elektroenerģiju</t>
  </si>
  <si>
    <t>Zemes noma</t>
  </si>
  <si>
    <t>Biroja preces un inventārs</t>
  </si>
  <si>
    <t>Pievienotās vērtības nodoklis</t>
  </si>
  <si>
    <t>Nekustamā īpašuma nodoklis</t>
  </si>
  <si>
    <t>Dabas resursu nodoklis</t>
  </si>
  <si>
    <t>Zaudējumi no valūtas kursa svārstībām</t>
  </si>
  <si>
    <t>Nozares  rekonstrukcijas darbi</t>
  </si>
  <si>
    <t>10.000</t>
  </si>
  <si>
    <t>Sociālā aizsardzība</t>
  </si>
  <si>
    <t>Finansējums soc.māju pārņemto funkciju realizācijai</t>
  </si>
  <si>
    <t>KOPĀ IZDEVUMI</t>
  </si>
  <si>
    <t>Kases apgrozāmie līdzekļi</t>
  </si>
  <si>
    <t>IZDEVUMI ATBILSTOŠI EKONOMISKO KLASIFIKĀCIJU KODIEM</t>
  </si>
  <si>
    <t>Atalgojumi</t>
  </si>
  <si>
    <t>Valsts un sociālās apdrošināšanas obligātās iemaksas</t>
  </si>
  <si>
    <t>Pakalpojumu apmaksa</t>
  </si>
  <si>
    <t>Nodokļu maksājumi</t>
  </si>
  <si>
    <t>Pašvald. uztur.izdevumu transferti padot.iestādēm</t>
  </si>
  <si>
    <t>Kapitālie izdevumi kopā, t.sk.:</t>
  </si>
  <si>
    <t>pamatlīdzekļu iegāde kopā</t>
  </si>
  <si>
    <t>transportlīdzekļi</t>
  </si>
  <si>
    <t>datortehnika</t>
  </si>
  <si>
    <t>IZDEVUMI PAVISAM KOPĀ:</t>
  </si>
  <si>
    <t>Saņemtie naudas līdzekļi pārsniedz izdevumus</t>
  </si>
  <si>
    <t xml:space="preserve"> </t>
  </si>
  <si>
    <t>Strūklakas uzturēšana</t>
  </si>
  <si>
    <t>Pamatlīdzekļu iegāde</t>
  </si>
  <si>
    <t>Valsts nodevas par tiesvedību</t>
  </si>
  <si>
    <t>03.200</t>
  </si>
  <si>
    <t>12.3.9.5.</t>
  </si>
  <si>
    <t>Līgumsodi par saistību neizpildi</t>
  </si>
  <si>
    <t>21.4.0.0.</t>
  </si>
  <si>
    <t>03 .000</t>
  </si>
  <si>
    <t>Sabiedriskā kārtība un drošība</t>
  </si>
  <si>
    <t>Plūdu likvidācija</t>
  </si>
  <si>
    <t>Pārsūknēšanas stacijas Ogre-3 elektroenerģijas izmaksas</t>
  </si>
  <si>
    <t>Norupītes sūknētavas ekspluatācija</t>
  </si>
  <si>
    <t>Finansējums Meža 9 uzturēšanai</t>
  </si>
  <si>
    <t>Finansējums skolām un pašv.iestādēm par baseinu</t>
  </si>
  <si>
    <t>Finansējums atlaidēm par baseinu un sporta klubam Ogre</t>
  </si>
  <si>
    <t>Finansējums "Neptūnam"kopā</t>
  </si>
  <si>
    <t>07.210</t>
  </si>
  <si>
    <t>Ķīmikālijas</t>
  </si>
  <si>
    <t>Izdevumi par apsardzi</t>
  </si>
  <si>
    <t>Pārējie izdevumi</t>
  </si>
  <si>
    <t>Informācijas sistēmu uzturēšana</t>
  </si>
  <si>
    <t>Izdevumi par sprieduma izpildi</t>
  </si>
  <si>
    <t>Apsardze</t>
  </si>
  <si>
    <t>07.000</t>
  </si>
  <si>
    <t>Veselība</t>
  </si>
  <si>
    <t>Iekārtas, inventāra tehniskā apkope un remonts</t>
  </si>
  <si>
    <t>Rekonstrukcijas darbi</t>
  </si>
  <si>
    <t>Struktūrvienība ''Neptūns" kopā</t>
  </si>
  <si>
    <t>Transporta nodoklis</t>
  </si>
  <si>
    <t>Ieskaitītās peļņas daļas izlietojums no pašv.īpaš. apsaimniekošanas</t>
  </si>
  <si>
    <t>Ielu apgaismojuma uzturēšana</t>
  </si>
  <si>
    <t>Ielu apgaismojuma rekonstrukcija</t>
  </si>
  <si>
    <t>Pārējais autotransports</t>
  </si>
  <si>
    <t>Ceļu būvniecībai un remontiem</t>
  </si>
  <si>
    <t xml:space="preserve">Atalgojums </t>
  </si>
  <si>
    <t>Kapu saimniecība</t>
  </si>
  <si>
    <t>Pārņemto domes komunālās nodaļas funkciju realizācija</t>
  </si>
  <si>
    <t>Izdevumi par remontiem (pakalpojumi)</t>
  </si>
  <si>
    <t>Materiālu un energoresursu, ūdens un inventāra iegāde</t>
  </si>
  <si>
    <t>Pārējie pārskaitītie nodokļi un nodevas (nodevas par tiesvedību)</t>
  </si>
  <si>
    <t>Pamatlīdzekļu (datortehnika) iegāde</t>
  </si>
  <si>
    <t>Ceļu, trotuāru un stāvlaukumu remonts un uzturēšana</t>
  </si>
  <si>
    <t>Ceļu, trotuāru un stāvlaukumu rekonstrukcija</t>
  </si>
  <si>
    <t>Pašv. uzturēšana izdevumi transferti padotības iestādēm</t>
  </si>
  <si>
    <t>Pašv. kapitālo izdevumu transferti uz valsts budžetu</t>
  </si>
  <si>
    <t>3.0.</t>
  </si>
  <si>
    <t>Ieņēmumi no iestāzu sniegtajiem maksas pakalpojumiem un citi pašu ieņēmumi</t>
  </si>
  <si>
    <t>9.0.0.0.</t>
  </si>
  <si>
    <t xml:space="preserve">Pašvaldības nodevas </t>
  </si>
  <si>
    <t>2.0.</t>
  </si>
  <si>
    <t>Kods</t>
  </si>
  <si>
    <t xml:space="preserve">Pozīcijas nosaukums             </t>
  </si>
  <si>
    <t>Nodokļu ieņēmumi</t>
  </si>
  <si>
    <t>1.1.1.0.</t>
  </si>
  <si>
    <t>Ieņēmumi no iedzīvotāju ienākuma nodokļa</t>
  </si>
  <si>
    <t>1.1.1.1.</t>
  </si>
  <si>
    <t>Saņemts no VK sadales konta  iepriekšējā gada nesadalītais iedzīvotāju ienākuma nodokļa atlikums</t>
  </si>
  <si>
    <t>1.1.1.2.</t>
  </si>
  <si>
    <t>Saņemts no VK sadales konta  pārskata gadā ieskaitītais iedzīvotāju ienākuma nodoklis</t>
  </si>
  <si>
    <t>4.0.0.0.</t>
  </si>
  <si>
    <t>Īpašuma nodokļi</t>
  </si>
  <si>
    <t>4.1.0.0.</t>
  </si>
  <si>
    <t>4.1.1.0.</t>
  </si>
  <si>
    <t>Nekustamā īpašuma nodoklis par zemi</t>
  </si>
  <si>
    <t>4.1.2.0.</t>
  </si>
  <si>
    <t xml:space="preserve">Nekustamā īpašuma nodoklis par ēkām </t>
  </si>
  <si>
    <t>5.4.1.0.</t>
  </si>
  <si>
    <t>Azartspēļu nodoklis</t>
  </si>
  <si>
    <t>8.6.0.0.</t>
  </si>
  <si>
    <t>Procentu ieņēmumi par depozītiem, kontu atlikumiem un vērtpapīriem</t>
  </si>
  <si>
    <t>8.9.3.9.</t>
  </si>
  <si>
    <t>Pārējie ieņēmumi no Latvijai piešķirto em.kvotu izsol.</t>
  </si>
  <si>
    <t>9.4.0.0.</t>
  </si>
  <si>
    <t>Valsts nodevas, kuras ieskaita pašvaldību budžetā</t>
  </si>
  <si>
    <t>9.5.0.0.</t>
  </si>
  <si>
    <t>Pašvaldību nodevas</t>
  </si>
  <si>
    <t>10.1.0.0.</t>
  </si>
  <si>
    <t>Naudas sodi</t>
  </si>
  <si>
    <t>10.3.0.0.</t>
  </si>
  <si>
    <t>Soda sankcijas par vispārējiem nodokļu maksāšanas pārkāpumiem</t>
  </si>
  <si>
    <t>12.3.0.0.</t>
  </si>
  <si>
    <t>Pārējie nenodokļu ieņēmumi</t>
  </si>
  <si>
    <t>13.0.0.0.</t>
  </si>
  <si>
    <t>Ieņēmumi no pašvaldības īpašuma iznomāšanas, pārdošanas un nodokļu pamatp.kapitaliz.</t>
  </si>
  <si>
    <t>18.0.0.0.</t>
  </si>
  <si>
    <t>Valsts budžeta transferti</t>
  </si>
  <si>
    <t>18.8.0.0.</t>
  </si>
  <si>
    <t>Pašv.budž.saņemtie valsts budž.transferti ES struktūrf. Finansēto proj.īstenošanai</t>
  </si>
  <si>
    <t>19.0.0.0.</t>
  </si>
  <si>
    <t>Pašvaldību budžetu transferti</t>
  </si>
  <si>
    <t>19.1.0.0.</t>
  </si>
  <si>
    <t>Pašvaldības budžeta iekšējie transferti starp vienas pašvaldības budžeta veidiem</t>
  </si>
  <si>
    <t>19.2.0.0.</t>
  </si>
  <si>
    <t>Pašvaldību saņemtie transferti no citām pašvaldībām</t>
  </si>
  <si>
    <t>19.3.0.0.</t>
  </si>
  <si>
    <t>Pašvaldības iestāžu saņemtie transferti no augstākstāvošās iestādes</t>
  </si>
  <si>
    <t>21.0.0.0.</t>
  </si>
  <si>
    <t>Budžeta iestāžu ieņēmumi</t>
  </si>
  <si>
    <t>21.1.0.0.</t>
  </si>
  <si>
    <t xml:space="preserve">Budžeta iestādes ieņēmumi no ārvalstu finanšu palīdzības </t>
  </si>
  <si>
    <t>Ieņēmumi no budžeta iestāžu sniegtajiem maksas pakalpojumiem un citi pašu ieņēmumi</t>
  </si>
  <si>
    <t>21.3.4.0.</t>
  </si>
  <si>
    <t>Procentu ieņēmumi par maksas pakalpojumu un citu pašu ieņēmumu ieguldījumiem depozītā vai kontu atlikumiem</t>
  </si>
  <si>
    <t>21.3.5.0.</t>
  </si>
  <si>
    <t>Maksa par izglītības pakalpojumiem</t>
  </si>
  <si>
    <t>21.3.6.0.</t>
  </si>
  <si>
    <t>Ieņēmumi no lauksaimnieciskās darbības</t>
  </si>
  <si>
    <t>21.3.7.0.</t>
  </si>
  <si>
    <t>Ieņēmumi par  dokumentu izsniegšanu un kancelejas pakalpojumiem</t>
  </si>
  <si>
    <t>Ieņēmumi par nomu un īri</t>
  </si>
  <si>
    <t>21.3.9.0.</t>
  </si>
  <si>
    <t>Ieņēmumi par pārējiem budžeta iestāžu maksas pakalpojumiem</t>
  </si>
  <si>
    <t>Pārējie 21.3.0.0. nekvalif.maksas pakalpoj.</t>
  </si>
  <si>
    <t>F40 32 00 10</t>
  </si>
  <si>
    <t>Valsts kases kredīts</t>
  </si>
  <si>
    <t>Kopā ar kredītresursiem:</t>
  </si>
  <si>
    <t>F56010000</t>
  </si>
  <si>
    <t>Kapitālieguldījumu fondu akcijas</t>
  </si>
  <si>
    <t>Kopā ar budžeta atlikumu</t>
  </si>
  <si>
    <t>01.000</t>
  </si>
  <si>
    <t>01.100</t>
  </si>
  <si>
    <t xml:space="preserve">Izpildvaras un likumdošanas varas  institūcijas </t>
  </si>
  <si>
    <t>01.720</t>
  </si>
  <si>
    <t>Pašvaldību budžetu parāda darījumi</t>
  </si>
  <si>
    <t>01.721</t>
  </si>
  <si>
    <t xml:space="preserve">       Pašvaldību budžetu valsts iekšējā parāda darījumi</t>
  </si>
  <si>
    <t>01.820</t>
  </si>
  <si>
    <t>Vispārēja rakstura transferti no pašvaldību budžeta valsts budžetam</t>
  </si>
  <si>
    <t>01.830</t>
  </si>
  <si>
    <t>Vispārēja rakstura transferti no pašvaldību budžeta pašvaldību budžetam</t>
  </si>
  <si>
    <t>01.8301</t>
  </si>
  <si>
    <t xml:space="preserve">       Līdzekļi, kas nododami finanšu izlīdzināšanas fondam</t>
  </si>
  <si>
    <t>01.8302</t>
  </si>
  <si>
    <t xml:space="preserve">       Norēķini ar citu pašvaldību izglītības iestādēm</t>
  </si>
  <si>
    <t>01.890</t>
  </si>
  <si>
    <t xml:space="preserve">Izdevumi neparedzētiem gadījumiem </t>
  </si>
  <si>
    <t>03.000</t>
  </si>
  <si>
    <t>03.110</t>
  </si>
  <si>
    <t>Pašvaldības policija</t>
  </si>
  <si>
    <t>03.600</t>
  </si>
  <si>
    <t>Pārējie sabiedriskās kārtības un drošības pakalpojumi (Video novērošanai Ogrē)</t>
  </si>
  <si>
    <t>04.000</t>
  </si>
  <si>
    <t>04.111</t>
  </si>
  <si>
    <t>Vispārējas ekonomiskas darbības vadība</t>
  </si>
  <si>
    <t>04.11101</t>
  </si>
  <si>
    <t>Uzņēmējdarbības  attīstības veicināšanai</t>
  </si>
  <si>
    <t>04.11102</t>
  </si>
  <si>
    <t>Proj. "Speciālistu piesaiste"</t>
  </si>
  <si>
    <t>04.11103</t>
  </si>
  <si>
    <t>Attīstības programmas izstrādei</t>
  </si>
  <si>
    <t>04.11104</t>
  </si>
  <si>
    <t>Proj. "Increasing competitiveness of Estonian and Latvian Mechatronics sector through creating the Skills Centre for product development training"</t>
  </si>
  <si>
    <t>04.11105</t>
  </si>
  <si>
    <t>Novadu kapacitāte</t>
  </si>
  <si>
    <t>04.11106</t>
  </si>
  <si>
    <t>Projektu pieteikumu izstrādei</t>
  </si>
  <si>
    <t>04.11107</t>
  </si>
  <si>
    <t>Starptautiskā Kapacitāte</t>
  </si>
  <si>
    <t>04.11108</t>
  </si>
  <si>
    <t>Pilsētu mēru pakts CONURBANT</t>
  </si>
  <si>
    <t>Projekts Skills centre (OBII)</t>
  </si>
  <si>
    <t>04.210</t>
  </si>
  <si>
    <t xml:space="preserve">Lauksaimniecība </t>
  </si>
  <si>
    <t>04.220</t>
  </si>
  <si>
    <t>Mežsaimniecība un medniecība</t>
  </si>
  <si>
    <t>04.430</t>
  </si>
  <si>
    <t>Būvvalde</t>
  </si>
  <si>
    <t>04.510</t>
  </si>
  <si>
    <t>04.51001</t>
  </si>
  <si>
    <t>04.51002</t>
  </si>
  <si>
    <t>Projekts Tīnūžu-Brīvības ielas rekonstrukcija</t>
  </si>
  <si>
    <t>04.51003</t>
  </si>
  <si>
    <t>Projekts Atbalsts novadu attīstībai ERAF (Brīvības ielas rekonstrukcija)</t>
  </si>
  <si>
    <t>04.51004</t>
  </si>
  <si>
    <t>04.51005</t>
  </si>
  <si>
    <t>LAD Ogres novada Krapes pag.esošā tilta pār Lobes upi vienkārš.rekonstr.</t>
  </si>
  <si>
    <t>2011,g. realizētie projekti</t>
  </si>
  <si>
    <t>04.600</t>
  </si>
  <si>
    <t>Sakari</t>
  </si>
  <si>
    <t>04.6001</t>
  </si>
  <si>
    <t>Projekts E-pakalpojumi</t>
  </si>
  <si>
    <t>04.730</t>
  </si>
  <si>
    <t>Tūrisms</t>
  </si>
  <si>
    <t>04.7301</t>
  </si>
  <si>
    <t xml:space="preserve">      PA "Ogres un Ikšķiles tūrisma attīstības aģentūra" </t>
  </si>
  <si>
    <t>04.900</t>
  </si>
  <si>
    <t xml:space="preserve">Pārējā ekonomiskā darbība </t>
  </si>
  <si>
    <t>05.000</t>
  </si>
  <si>
    <t>05.100</t>
  </si>
  <si>
    <t>05.1001</t>
  </si>
  <si>
    <t>Ielu tīrīšanai, atkritumu savākšanai,teritoriju labiekārtošanai</t>
  </si>
  <si>
    <t>05.1002</t>
  </si>
  <si>
    <t>Proj. Sadzīves atkritumu izgāztuves ''Ķilupe'' rekultivācija</t>
  </si>
  <si>
    <t>05.1003</t>
  </si>
  <si>
    <t>Proj. RECO Baltic tech 21</t>
  </si>
  <si>
    <t>05.1004</t>
  </si>
  <si>
    <t>LAD Ogres novada Madlienas atklātā peldbaseina atjaunoš. un peldvietas labiek.</t>
  </si>
  <si>
    <t>05.200</t>
  </si>
  <si>
    <t>05.2001</t>
  </si>
  <si>
    <t xml:space="preserve">       Lietus ūdens kanalizācija </t>
  </si>
  <si>
    <t>05.2002</t>
  </si>
  <si>
    <t xml:space="preserve">       Notekūdeņu (savākšana un attīrīšana)</t>
  </si>
  <si>
    <t>05.2003</t>
  </si>
  <si>
    <t xml:space="preserve">       Ūdenssaimn. TEP izstrāde Ogres nov.pag.</t>
  </si>
  <si>
    <t>05.300</t>
  </si>
  <si>
    <t>Vides piesārņojuma novēršana un samazināšana</t>
  </si>
  <si>
    <t>05.30001</t>
  </si>
  <si>
    <t>Energoefekt. paaugstin. pašvald. ēkās Dziedn., Bask-sk.,J v-sk.,Brīvības33</t>
  </si>
  <si>
    <t>05.30002</t>
  </si>
  <si>
    <t>Energoauditu atzinumi</t>
  </si>
  <si>
    <t>05.400</t>
  </si>
  <si>
    <t>Bioloģiskās daudzveidības un ainavas aizsardzība</t>
  </si>
  <si>
    <t>06.000</t>
  </si>
  <si>
    <t>06.1001</t>
  </si>
  <si>
    <t>Mājokļu attīstība pašvaldībā</t>
  </si>
  <si>
    <t>06.200</t>
  </si>
  <si>
    <t>Teritoriju attīstība ( projektēšanai )</t>
  </si>
  <si>
    <t>06.300</t>
  </si>
  <si>
    <t>06.3001</t>
  </si>
  <si>
    <t>Ūdenssaimniecības attīstības projekti pagastos</t>
  </si>
  <si>
    <t>Ielu apgaismošana</t>
  </si>
  <si>
    <t>06.600</t>
  </si>
  <si>
    <t>06.60001</t>
  </si>
  <si>
    <t>06.60002</t>
  </si>
  <si>
    <t>06.60003</t>
  </si>
  <si>
    <t>06.60004</t>
  </si>
  <si>
    <t>06.60005</t>
  </si>
  <si>
    <t>06.60006</t>
  </si>
  <si>
    <t>06.60007</t>
  </si>
  <si>
    <t>06.60008</t>
  </si>
  <si>
    <t>06.60009</t>
  </si>
  <si>
    <t>06.60010</t>
  </si>
  <si>
    <t>Ambulatorās ārstniecības iestādes</t>
  </si>
  <si>
    <t>07.2101</t>
  </si>
  <si>
    <t>07.450</t>
  </si>
  <si>
    <t>Veselības veicināšana ( Latvijas Sarkanā Krusta Ogres komiteja)</t>
  </si>
  <si>
    <t>08.000</t>
  </si>
  <si>
    <t>Atpūta, kultūra un reliģija</t>
  </si>
  <si>
    <t>08.100</t>
  </si>
  <si>
    <t>Atpūtas un sporta  pasākumi</t>
  </si>
  <si>
    <t>08.1001</t>
  </si>
  <si>
    <t>08.1002</t>
  </si>
  <si>
    <t>08.200</t>
  </si>
  <si>
    <t>Kultūra</t>
  </si>
  <si>
    <t>08.210</t>
  </si>
  <si>
    <t>08.220</t>
  </si>
  <si>
    <t>08.2201</t>
  </si>
  <si>
    <t>08.2202</t>
  </si>
  <si>
    <t>08.230</t>
  </si>
  <si>
    <t>08.290</t>
  </si>
  <si>
    <t>Pārējā citur neklasificētā kultūra</t>
  </si>
  <si>
    <t>08.29002</t>
  </si>
  <si>
    <t>08.29003</t>
  </si>
  <si>
    <t>08.29004</t>
  </si>
  <si>
    <t>08.29005</t>
  </si>
  <si>
    <t>Projekts Ogres muzeja būvniecība</t>
  </si>
  <si>
    <t>08.29006</t>
  </si>
  <si>
    <t>Projekts  Brīvdabas pulcēšanās vietas izveide Līčupē</t>
  </si>
  <si>
    <t>08.29007</t>
  </si>
  <si>
    <t>LAD Tautas tērpu iegāde Ogres novada Ķeipenes tautas nama deju kol.</t>
  </si>
  <si>
    <t>08.310</t>
  </si>
  <si>
    <t>Televīzija</t>
  </si>
  <si>
    <t>08.330</t>
  </si>
  <si>
    <t>Izdevniecība ( Novada informatīvie izdevumi )</t>
  </si>
  <si>
    <t>09.000</t>
  </si>
  <si>
    <t>Izglītība</t>
  </si>
  <si>
    <t>09.100</t>
  </si>
  <si>
    <t xml:space="preserve">Pirmsskolas izglītība </t>
  </si>
  <si>
    <t>09.10001</t>
  </si>
  <si>
    <t>PII  "Sprīdītis"</t>
  </si>
  <si>
    <t>09.10002</t>
  </si>
  <si>
    <t>PII  "Cīrulītis"</t>
  </si>
  <si>
    <t>09.10003</t>
  </si>
  <si>
    <t>PII  "Dzīpariņš"</t>
  </si>
  <si>
    <t>09.10004</t>
  </si>
  <si>
    <t>PII  "Zelta sietiņš"</t>
  </si>
  <si>
    <t>09.10005</t>
  </si>
  <si>
    <t>PII  "Saulīte"</t>
  </si>
  <si>
    <t>09.10006</t>
  </si>
  <si>
    <t>PII " Ābelīte"</t>
  </si>
  <si>
    <t>09.10007</t>
  </si>
  <si>
    <t>PII " Strautiņš"</t>
  </si>
  <si>
    <t>09.10008</t>
  </si>
  <si>
    <t>PII "Riekstiņš"</t>
  </si>
  <si>
    <t>09.10009</t>
  </si>
  <si>
    <t>PII "Taurenītis"</t>
  </si>
  <si>
    <t>09.10010</t>
  </si>
  <si>
    <t>Finansējums bērniem, kuri apmeklē privātās pirmsskolas izglītūibas iestādes</t>
  </si>
  <si>
    <t>09.211</t>
  </si>
  <si>
    <t>Sākumskolas (ISCED-97 1. līmenis)</t>
  </si>
  <si>
    <t>09.219</t>
  </si>
  <si>
    <t>Vispārējās izglītības mācību iestāžu izdevumi (ISCED-97 1.- 3. līmenis)</t>
  </si>
  <si>
    <t>09.21901</t>
  </si>
  <si>
    <t>Ogres 1. vidusskola</t>
  </si>
  <si>
    <t>09.21902</t>
  </si>
  <si>
    <t>Ogres ģimnāzija</t>
  </si>
  <si>
    <t>09.21903</t>
  </si>
  <si>
    <t>Jaunogres vidusskola</t>
  </si>
  <si>
    <t>09.21904</t>
  </si>
  <si>
    <t>Ogresgala pamatskola</t>
  </si>
  <si>
    <t>09.21905</t>
  </si>
  <si>
    <t xml:space="preserve">Ķeipenes pamatskola </t>
  </si>
  <si>
    <t>09.21906</t>
  </si>
  <si>
    <t>Madlienas vidusskola</t>
  </si>
  <si>
    <t>09.21907</t>
  </si>
  <si>
    <t>Taurupes vidusskola</t>
  </si>
  <si>
    <t>09.21908</t>
  </si>
  <si>
    <t>Suntažu vidusskola</t>
  </si>
  <si>
    <t>09.21909</t>
  </si>
  <si>
    <t>Lauberes pamatskola</t>
  </si>
  <si>
    <t>09.21910</t>
  </si>
  <si>
    <t>Suntažu sanatorijas internātpamatskola</t>
  </si>
  <si>
    <t>09.510</t>
  </si>
  <si>
    <t>Interešu un profesionālās ievirzes izglītība</t>
  </si>
  <si>
    <t>09.5101</t>
  </si>
  <si>
    <t>Sporta centrs</t>
  </si>
  <si>
    <t>09.5102</t>
  </si>
  <si>
    <t>Basketbola skola</t>
  </si>
  <si>
    <t>09.5103</t>
  </si>
  <si>
    <t>Mūzikas skola</t>
  </si>
  <si>
    <t>09.5104</t>
  </si>
  <si>
    <t>Mākslas skola</t>
  </si>
  <si>
    <t>09.5105</t>
  </si>
  <si>
    <t>Bērnu un jauniešu centrs</t>
  </si>
  <si>
    <t>09.5106</t>
  </si>
  <si>
    <t>Madlienas mūzikas un mākslas skola</t>
  </si>
  <si>
    <t>09.520</t>
  </si>
  <si>
    <t>Pedagogu profesionālās meistarības pilnveidošana</t>
  </si>
  <si>
    <t>09.5201</t>
  </si>
  <si>
    <t>ESF proj. Pedagogu konkurētspējas veicināšanai</t>
  </si>
  <si>
    <t>09.5202</t>
  </si>
  <si>
    <t>Atbalsts vispārējās izglītības pedagogu nodrošin.prioritārajos mācību priekšmetos</t>
  </si>
  <si>
    <t>09.600</t>
  </si>
  <si>
    <t>Izglītības papildu pakalpojumi</t>
  </si>
  <si>
    <t>09.810</t>
  </si>
  <si>
    <t>Pārējā izglītības vadība (Izglītības un sporta pārvalde)</t>
  </si>
  <si>
    <t>09.820</t>
  </si>
  <si>
    <t>Pārējā citur neklasificētā izglītība (izglītības projektu realizācija)</t>
  </si>
  <si>
    <t>09.82001</t>
  </si>
  <si>
    <t>Projekts "Comenius Regio projekts"</t>
  </si>
  <si>
    <t>09.82002</t>
  </si>
  <si>
    <t>09.82003</t>
  </si>
  <si>
    <t>09.82004</t>
  </si>
  <si>
    <t>09.82005</t>
  </si>
  <si>
    <t>09.82006</t>
  </si>
  <si>
    <t>09.82007</t>
  </si>
  <si>
    <t>Projekts Skolēnu autobusi (Šveice)</t>
  </si>
  <si>
    <t>09.82008</t>
  </si>
  <si>
    <t>Projekts Skolēnu autobusi (Soc.droš.tīkls)</t>
  </si>
  <si>
    <t>09.82009</t>
  </si>
  <si>
    <t>Projekts "Jaunie pētnieki" -  Jaunogres vidusskola</t>
  </si>
  <si>
    <t>09.82010</t>
  </si>
  <si>
    <t>09.82011</t>
  </si>
  <si>
    <t>09.82012</t>
  </si>
  <si>
    <t>Realizētie projekti</t>
  </si>
  <si>
    <t>10.400</t>
  </si>
  <si>
    <t>Atbalsts ģimenēm ar bērniem (Bāriņtiesas)</t>
  </si>
  <si>
    <t>10.500</t>
  </si>
  <si>
    <t>Atbalsts bezdarba gadījumā</t>
  </si>
  <si>
    <t>10.600</t>
  </si>
  <si>
    <t>Mājokļa atbalsts</t>
  </si>
  <si>
    <t>Pārējais citur neklasificēts atbalsts sociāli atstumtām personām</t>
  </si>
  <si>
    <t>10.70001</t>
  </si>
  <si>
    <t xml:space="preserve">Sociālais dienests </t>
  </si>
  <si>
    <t>10.70002</t>
  </si>
  <si>
    <t>Pabalsts maznodrošinātām ģimenēm</t>
  </si>
  <si>
    <t>10.70003</t>
  </si>
  <si>
    <t>Soc.dienas centra telpu uzturēšanai</t>
  </si>
  <si>
    <t>10.70004</t>
  </si>
  <si>
    <t>Bērnu nams "Laubere"</t>
  </si>
  <si>
    <t>10.70005</t>
  </si>
  <si>
    <t>Pansionāts "Madliena"</t>
  </si>
  <si>
    <t>10.70006</t>
  </si>
  <si>
    <t>Pensionāru biedrības darbības atbalstam</t>
  </si>
  <si>
    <t>10.70007</t>
  </si>
  <si>
    <t>Invalīdu biedrības Ogres nodaļa</t>
  </si>
  <si>
    <t>10.70008</t>
  </si>
  <si>
    <t>Neredzīgo biedrības Ogres nodaļa</t>
  </si>
  <si>
    <t>10.70009</t>
  </si>
  <si>
    <t>Politiski represēto klubam</t>
  </si>
  <si>
    <t>10.70010</t>
  </si>
  <si>
    <t xml:space="preserve">Sabiedriskās organizācijas </t>
  </si>
  <si>
    <t>10.70011</t>
  </si>
  <si>
    <t>Latvijas nacionālo karavīru biedrība</t>
  </si>
  <si>
    <t>10.70012</t>
  </si>
  <si>
    <t>Ogres novada Sarkanais Krusts</t>
  </si>
  <si>
    <t>Kopā izdevumi:</t>
  </si>
  <si>
    <t>F55 01 00 11</t>
  </si>
  <si>
    <t>SIA " Ogres slimnīca"  kapitāldaļu palielināšanai</t>
  </si>
  <si>
    <t>Līdzekļu atlikums uz gada beigām (Kases apgrozāmie līdzekļi )</t>
  </si>
  <si>
    <t>01.830    7230</t>
  </si>
  <si>
    <t>Pašvaldību  uzturēšanas izdevumu transferti padotības iestādēm</t>
  </si>
  <si>
    <t>Darba devēja valsts sociālās apdrošināšanas obligātās iemaksas, sociālā rakstura pabalsti un kompensācijas</t>
  </si>
  <si>
    <t>Preces un pakalpojumi</t>
  </si>
  <si>
    <t>Mācību, darba un dienesta komandējumi, dienesta, darba braucieni</t>
  </si>
  <si>
    <t>Pakalpojumi</t>
  </si>
  <si>
    <t>Krājumi,materiāli,energoresursi,prece,biroja preces un inventārs, ko neuzskaita  5000. kodā</t>
  </si>
  <si>
    <t>Izdevumi periodikas iegādei</t>
  </si>
  <si>
    <t>Budžeta iestāžu nodokļu maksājumi</t>
  </si>
  <si>
    <t>Pakalpojumi, kurus budžeta iestādes apmaksā noteikto funkciju ietvaros, kas nav iestādes administratīvie izdevumi</t>
  </si>
  <si>
    <t>Subsīdijas un dotācijas komersantiem, biedrībām un nodibinājumiem</t>
  </si>
  <si>
    <t>Procentu maksājumi iekšzemes kredītiestādēm</t>
  </si>
  <si>
    <t xml:space="preserve">Pārējie procentu maksājumi </t>
  </si>
  <si>
    <t>Nemateriālie ieguldījumi</t>
  </si>
  <si>
    <t>Pamatlīdzekļi</t>
  </si>
  <si>
    <t xml:space="preserve">Sociālie pabalsti naudā </t>
  </si>
  <si>
    <t>Sociālie pabalsti natūrā</t>
  </si>
  <si>
    <t>Pārējie maksājumi iedzīvotājiem natūrā un kompensācijas</t>
  </si>
  <si>
    <t>Pašvaldību uzturēšanas izdevumu transferti</t>
  </si>
  <si>
    <t>Zaudējumi no valūtas konta svārstībām</t>
  </si>
  <si>
    <t>Pārējie iepriekš neuzskaitītie budž. izdevumi</t>
  </si>
  <si>
    <t>Pašv.kap.izdev.transferti uz valsts budžetu</t>
  </si>
  <si>
    <t xml:space="preserve"> IZDEVUMI KOPĀ</t>
  </si>
  <si>
    <t>Budžeta  atlikums uz  gada sākumu</t>
  </si>
  <si>
    <t>mājokļu apsaimniekošana</t>
  </si>
  <si>
    <t>siltumapgāde</t>
  </si>
  <si>
    <t>kapu saimniecība</t>
  </si>
  <si>
    <t>Proj. Ogres  apgaismojuma infrastruktūra</t>
  </si>
  <si>
    <t>Projekts "KNHM"</t>
  </si>
  <si>
    <t>Projekts "Veidojam vidi ap mums (Ogrē, Ogresgalā, Krapē, Mazozolos, Taurupē)"</t>
  </si>
  <si>
    <t>Īpašumu uzmērīšanai un reģistrēšanai Zemesgrāmatā</t>
  </si>
  <si>
    <t>Nevalstisko org.projektu atbalstam</t>
  </si>
  <si>
    <t>Saimniecības nodaļa</t>
  </si>
  <si>
    <t>Komandas vai individuālu sacensību dalībnieku atbalstam</t>
  </si>
  <si>
    <t>Sporta pasākumu rīkošanai</t>
  </si>
  <si>
    <t xml:space="preserve">Bibliotēkas </t>
  </si>
  <si>
    <t>Muzeji un izstādes</t>
  </si>
  <si>
    <t>Gaidu un skautu muzejs</t>
  </si>
  <si>
    <t xml:space="preserve">PA " Vēstures un mākslas muzejs" </t>
  </si>
  <si>
    <t>Kultūras centri, nami</t>
  </si>
  <si>
    <t>Finansējums PA "Ogres kultūras centrs"</t>
  </si>
  <si>
    <t>Pilsētas dekorēšana svētkiem</t>
  </si>
  <si>
    <t>Pensionēto izglītības darbinieku pasāk.</t>
  </si>
  <si>
    <t>Dalībai dziesmu un deju svētkos</t>
  </si>
  <si>
    <t xml:space="preserve">Projekts "Izglītības iestāžu informatizācija" </t>
  </si>
  <si>
    <t>Projekts "Comenius " - Ģimnāzija</t>
  </si>
  <si>
    <t>Projekts "Comenius " - Madlienas vidussk.</t>
  </si>
  <si>
    <t>Projekts "Comenius " - 1.vidusskola</t>
  </si>
  <si>
    <t>Projekts "Grundtvig " - 1.vidusskola</t>
  </si>
  <si>
    <t>Projekts "Comenius " - Suntažu vidussk.</t>
  </si>
  <si>
    <t>Projekts "Comenius " - Suntažu internātsk.</t>
  </si>
  <si>
    <t xml:space="preserve">Klasifikā-
cijas kods </t>
  </si>
  <si>
    <t>Rādītāju nosaukums</t>
  </si>
  <si>
    <t>I.</t>
  </si>
  <si>
    <t>1.0.0.0.</t>
  </si>
  <si>
    <t>IENĀKUMA NODOKĻI</t>
  </si>
  <si>
    <t>1.1.0.0.</t>
  </si>
  <si>
    <t>Iedzīvotāju ienākuma nodoklis</t>
  </si>
  <si>
    <t>Saņemts iepriekšējā gada nesadalītais atlikums no Valsts kases sadales konta</t>
  </si>
  <si>
    <t>Saņemts no Valsts kases sadales konta no pārskata gada ieņēmumiem</t>
  </si>
  <si>
    <t>1.1.1.3.</t>
  </si>
  <si>
    <t>Iekasēts pašvaldībā</t>
  </si>
  <si>
    <t>1.1.1.4.</t>
  </si>
  <si>
    <t>Valsts budžeta ieņēmumos iemaksātais iedzīvotāju ienākuma nodoklis</t>
  </si>
  <si>
    <t>1.1.2.0.</t>
  </si>
  <si>
    <t>Patentmaksas</t>
  </si>
  <si>
    <t>1.2.0.0.</t>
  </si>
  <si>
    <t>Ieņēmumi no juridisko personu ienākuma nodokļa</t>
  </si>
  <si>
    <t>1.2.1.0.</t>
  </si>
  <si>
    <t>Uzņēmumu ienākuma nodoklis</t>
  </si>
  <si>
    <t>1.2.2.0.</t>
  </si>
  <si>
    <t>Peļņas nodokļa parādi</t>
  </si>
  <si>
    <t>2.0.0.0.</t>
  </si>
  <si>
    <t>SOCIĀLĀS APDROŠINĀŠANAS IEMAKSAS</t>
  </si>
  <si>
    <t>2.1.0.0.</t>
  </si>
  <si>
    <t>Brīvprātīgās sociālās apdrošināšanas iemaksas</t>
  </si>
  <si>
    <t>2.1.1.0.</t>
  </si>
  <si>
    <t>Brīvprātīgās sociālās apdrošināšanas iemaksas valsts pensiju apdrošināšanai</t>
  </si>
  <si>
    <t>2.1.2.0.</t>
  </si>
  <si>
    <t>Brīvprātīgās sociālās apdrošināšanas iemaksas invaliditātes, maternitātes un slimības apdrošināšanai</t>
  </si>
  <si>
    <t>2.2.0.0.</t>
  </si>
  <si>
    <t>Valsts sociālās apdrošināšanas obligātās iemaksas</t>
  </si>
  <si>
    <t>2.3.0.0.</t>
  </si>
  <si>
    <t>Sociālā nodokļa parādi</t>
  </si>
  <si>
    <t>2.4.0.0.</t>
  </si>
  <si>
    <t>Ieņēmumi valsts speciālajā budžetā no valsts sociālās apdrošināšanas obligāto iemaksu sadales</t>
  </si>
  <si>
    <t>2.4.1.0.</t>
  </si>
  <si>
    <t>Valsts sociālās apdrošināšanas obligātās iemaksas valsts pensiju apdrošināšanai</t>
  </si>
  <si>
    <t>2.4.2.0.</t>
  </si>
  <si>
    <t>Valsts sociālās apdrošināšanas obligātās iemaksas sociālajai apdrošināšanai bezdarba gadījumiem</t>
  </si>
  <si>
    <t>2.4.3.0.</t>
  </si>
  <si>
    <t>Valsts sociālās apdrošināšanas obligātās iemaksas sociālajai apdrošināšanai pret nelaimes gadījumiem darbā un arodslimībām</t>
  </si>
  <si>
    <t>2.4.4.0.</t>
  </si>
  <si>
    <t>Valsts sociālās apdrošināšanas obligātās iemaksas invaliditātes, maternitātes un slimības apdrošināšanai</t>
  </si>
  <si>
    <t>ĪPAŠUMA NODOKĻI</t>
  </si>
  <si>
    <t>4.1.1.1.</t>
  </si>
  <si>
    <t>Nekustamā īpašuma nodokļa par zemi kārtējā saimnieciskā gada ieņēmumi</t>
  </si>
  <si>
    <t>4.1.1.2.</t>
  </si>
  <si>
    <t>Nekustamā īpašuma nodokļa par zemi iepriekšējo gadu parādi</t>
  </si>
  <si>
    <t>Nekustamā īpašuma nodoklis par ēkām un būvēm</t>
  </si>
  <si>
    <t>4.1.2.1.</t>
  </si>
  <si>
    <t>Nekustamā īpašuma nodokļa par ēkām un būvēm kārtējā saimnieciskā gada ieņēmumi</t>
  </si>
  <si>
    <t>4.1.2.2.</t>
  </si>
  <si>
    <t>Nekustamā īpašuma nodokļa par ēkām un būvēm iepriekšējo gadu parādi</t>
  </si>
  <si>
    <t>4.2.0.0.</t>
  </si>
  <si>
    <t>Īpašuma nodokļa parādi</t>
  </si>
  <si>
    <t>4.3.0.0.</t>
  </si>
  <si>
    <t>Zemes nodokļa parādi</t>
  </si>
  <si>
    <t>5.0.0.0.</t>
  </si>
  <si>
    <t>NODOKĻI PAR PAKALPOJUMIEM UN PRECĒM</t>
  </si>
  <si>
    <t>5.1.0.0.</t>
  </si>
  <si>
    <t>5.1.1.0.</t>
  </si>
  <si>
    <t>Iekšzemē iekasētais pievienotās vērtības nodoklis</t>
  </si>
  <si>
    <t>5.1.2.0.</t>
  </si>
  <si>
    <t>Apgrozījuma nodokļa parādi</t>
  </si>
  <si>
    <t>5.1.3.0.</t>
  </si>
  <si>
    <t>Iekasētais pievienotās vērtības nodoklis, izlaižot preces brīvam apgrozījumam</t>
  </si>
  <si>
    <t>5.1.4.0.</t>
  </si>
  <si>
    <t>Pievienotās vērtības nodoklis par jaunu transportlīdzekļu iegādēm</t>
  </si>
  <si>
    <t>5.1.5.0.</t>
  </si>
  <si>
    <t>Eiropas Savienības teritorijā nereģistrēto personu iemaksātais pievienotās vērtības nodoklis par elektroniski sniegtajiem pakalpojumiem</t>
  </si>
  <si>
    <t>5.1.6.0.</t>
  </si>
  <si>
    <t>Dalībvalstu pārskaitītais pievienotās vērtības nodoklis par elektroniski sniegtajiem pakalpojumiem</t>
  </si>
  <si>
    <t>Akcīzes nodoklis (5200+5300+5600)</t>
  </si>
  <si>
    <t>5.2.0.0.</t>
  </si>
  <si>
    <t>Iekšzemē iekasētais akcīzes nodoklis un nodokļa atmaksas</t>
  </si>
  <si>
    <t>5.2.1.0.</t>
  </si>
  <si>
    <t>Akcīzes nodoklis alkoholiskajiem dzērieniem</t>
  </si>
  <si>
    <t>5.2.1.2.</t>
  </si>
  <si>
    <t>Akcīzes nodoklis vīnam</t>
  </si>
  <si>
    <t>5.2.1.3.</t>
  </si>
  <si>
    <t>Akcīzes nodoklis raudzētajiem dzērieniem</t>
  </si>
  <si>
    <t>5.2.1.4.</t>
  </si>
  <si>
    <t>Akcīzes nodoklis starpproduktiem līdz 15 tilpumprocentiem</t>
  </si>
  <si>
    <t>5.2.1.5.</t>
  </si>
  <si>
    <t>Akcīzes nodoklis starpproduktiem virs 15 līdz 22 tilpumprocentiem</t>
  </si>
  <si>
    <t>5.2.1.9.</t>
  </si>
  <si>
    <t>Akcīzes nodoklis pārējiem alkoholiskajiem dzērieniem</t>
  </si>
  <si>
    <t>5.2.2.0.</t>
  </si>
  <si>
    <t>Akcīzes nodoklis alum</t>
  </si>
  <si>
    <t>5.2.3.0.</t>
  </si>
  <si>
    <t>Akcīzes nodoklis bezalkoholiskajiem dzērieniem</t>
  </si>
  <si>
    <t>5.2.4.0.</t>
  </si>
  <si>
    <t>Akcīzes nodoklis tabakas izstrādājumiem</t>
  </si>
  <si>
    <t>5.2.4.1.</t>
  </si>
  <si>
    <t>Akcīzes nodoklis cigaretēm</t>
  </si>
  <si>
    <t>5.2.4.2.</t>
  </si>
  <si>
    <t>Akcīzes nodoklis cigāriem un cigarillām</t>
  </si>
  <si>
    <t>5.2.4.3.</t>
  </si>
  <si>
    <t>Akcīzes nodoklis smalki sagrieztai smēķējamai tabakai cigarešu uztīšanai</t>
  </si>
  <si>
    <t>5.2.4.4.</t>
  </si>
  <si>
    <t>Akcīzes nodoklis citai smēķējamai tabakai</t>
  </si>
  <si>
    <t>5.2.5.0.</t>
  </si>
  <si>
    <t>Akcīzes nodokļa atmaksas saskaņā ar likumu „Par akcīzes nodokli”</t>
  </si>
  <si>
    <t>5.2.5.1.</t>
  </si>
  <si>
    <t>Akcīzes nodokļa atmaksas diplomātiem un starptautiskajām organizācijām, kas atrodas Latvijas Republikā, par Latvijas Republikā iegādātajiem alkoholiskajiem dzērieniem</t>
  </si>
  <si>
    <t>5.2.5.2.</t>
  </si>
  <si>
    <t>Akcīzes nodokļa atmaksas diplomātiem un starptautiskajām organizācijām, kas atrodas Latvijas Republikā, par Latvijas Republikā iegādātajiem tabakas izstrādājumiem</t>
  </si>
  <si>
    <t>5.2.5.3.</t>
  </si>
  <si>
    <t>Akcīzes nodokļa atmaksas diplomātiem un starptautiskajām organizācijām, kas atrodas Latvijas Republikā, par Latvijas Republikā iegādātajām pārējām akcīzes precēm</t>
  </si>
  <si>
    <t>5.2.5.4.</t>
  </si>
  <si>
    <t>Akcīzes nodokļa atmaksas diplomātiem un starptautiskajām organizācijām, kas atrodas Latvijas Republikā, par Latvijas Republikā iegādātajiem naftas produktiem</t>
  </si>
  <si>
    <t>5.2.5.5.</t>
  </si>
  <si>
    <t>Akcīzes nodokļa atmaksas par degvieleļļu, tās aizstājējproduktiem un komponentiem, kuru kolorimetriskais indekss ir vienāds ar 2,0 vai lielāks vai kinemātiskā viskozitāte 50°C ir mazāka par 25cSt vai lielāka un kuri tika izmantoti siltuma ražošanai telpu apkurei un karstā ūdens sagatavošanai</t>
  </si>
  <si>
    <t>5.2.8.0.</t>
  </si>
  <si>
    <t>Akcīzes nodoklis kafijai</t>
  </si>
  <si>
    <t>5.3.0.0.</t>
  </si>
  <si>
    <t>Iekasētais akcīzes nodoklis, ievedot preces izlaišanai brīvam apgrozījumam (importējot)</t>
  </si>
  <si>
    <t>5.3.1.0.</t>
  </si>
  <si>
    <t>5.3.1.2.</t>
  </si>
  <si>
    <t>5.3.1.3.</t>
  </si>
  <si>
    <t>5.3.1.4.</t>
  </si>
  <si>
    <t>5.3.1.5.</t>
  </si>
  <si>
    <t>5.3.1.9.</t>
  </si>
  <si>
    <t>5.3.2.0.</t>
  </si>
  <si>
    <t>5.3.3.0.</t>
  </si>
  <si>
    <t>5.3.4.0.</t>
  </si>
  <si>
    <t>5.3.4.1.</t>
  </si>
  <si>
    <t>5.3.4.2.</t>
  </si>
  <si>
    <t>5.3.4.3.</t>
  </si>
  <si>
    <t>5.3.4.4.</t>
  </si>
  <si>
    <t>5.3.7.0.</t>
  </si>
  <si>
    <t>Akcīzes nodoklis naftas produktiem (no 5371 līdz 5379, no 5390 līdz 5396)</t>
  </si>
  <si>
    <t>5.3.7.1.</t>
  </si>
  <si>
    <t>Akcīzes nodoklis svinu nesaturošam benzīnam, tā aizstājējproduktiem un komponentiem</t>
  </si>
  <si>
    <t>5.3.7.2.</t>
  </si>
  <si>
    <t>Akcīzes nodoklis dīzeļdegvielai (gāzeļļai), tās aizstājējproduktiem un komponentiem</t>
  </si>
  <si>
    <t>5.3.7.3.</t>
  </si>
  <si>
    <t>Akcīzes nodoklis svinu saturošam benzīnam, tā aizstājējproduktiem un komponentiem</t>
  </si>
  <si>
    <t>5.3.7.4.</t>
  </si>
  <si>
    <t>Akcīzes nodoklis petrolejai, tās aizstājējproduktiem un komponentiem</t>
  </si>
  <si>
    <t>5.3.7.5.</t>
  </si>
  <si>
    <t>Akcīzes nodoklis degvieleļļai, tās aizstājējproduktiem un komponentiem, kuru kolorimetriskais indekss ir vienāds vai lielāks par 2,0 vai kinemātiskā viskozitāte 50oC ir vienāda ar 25 cSt vai lielāka par 25 cSt</t>
  </si>
  <si>
    <t>5.3.7.6.</t>
  </si>
  <si>
    <t>Akcīzes nodoklis naftas gāzēm un pārējiem gāzveida ogļūdeņražiem</t>
  </si>
  <si>
    <t>5.3.7.7.</t>
  </si>
  <si>
    <t>Akcīzes nodoklis petrolejai, tās aizstājējproduktiem un komponentiem, ko izmanto par kurināmo</t>
  </si>
  <si>
    <t>5.3.7.8.</t>
  </si>
  <si>
    <t>Akcīzes nodoklis dīzeļdegvielai (gāzeļļai), tās aizstājējproduktiem un komponentiem, ko izmanto par kurināmo</t>
  </si>
  <si>
    <t>5.3.7.9.</t>
  </si>
  <si>
    <t>Akcīzes nodoklis degvieleļļai, tās aizstājējproduktiem un komponentiem, kuru kolorimetriskais indekss ir mazāks par 2,0 un kinemātiskā viskozitāte 50oC ir mazāka par 25 cSt, ko izmanto kā kurināmo</t>
  </si>
  <si>
    <t>5.3.9.0.</t>
  </si>
  <si>
    <t>Akcīzes nodoklis, kas nav uzskaitīts 5.3.7.0. kodā</t>
  </si>
  <si>
    <t>5.3.9.1.</t>
  </si>
  <si>
    <t>Akcīzes nodoklis degvieleļļai, tās aizstājējproduktiem un komponentiem, kuru kolorimetriskais indekss ir mazāks par 2,0 un kinemātiskā viskozitāte 50oC ir mazāka par 25 cSt</t>
  </si>
  <si>
    <t>5.3.9.2.</t>
  </si>
  <si>
    <t>Akcīzes nodoklis svinu nesaturošam benzīnam, tā aizstājējproduktiem un komponentiem, kuriem pievienots etilspirts, kas veido 5,0 tilpumprocentus no kopējā produktu daudzuma</t>
  </si>
  <si>
    <t>5.3.9.3.</t>
  </si>
  <si>
    <t>Akcīzes nodoklis svinu nesaturošam benzīnam, tā aizstājējproduktiem un komponentiem, kuriem pievienots etilspirts, kas veido 85,0 tilpumprocentus no kopējā produktu daudzuma</t>
  </si>
  <si>
    <t>5.3.9.4.</t>
  </si>
  <si>
    <t>Akcīzes nodoklis dīzeļdegvielai (gāzeļļai), tās aizstājējproduktiem un komponentiem, kuriem pievienota no rapša sēklu eļļas iegūta biodīzeļdegviela, ja biodīzeļdegviela veido no 5 līdz 30 (neieskaitot) tilpumprocentiem no kopējā naftas produktu daudzuma</t>
  </si>
  <si>
    <t>5.3.9.5.</t>
  </si>
  <si>
    <t>Akcīzes nodoklis dīzeļdegvielai (gāzeļļai), tās aizstājējproduktiem un komponentiem, kuriem pievienota no rapša sēklu eļļas iegūta biodīzeļdegviela, ja biodīzeļdegviela veido vismaz 30 tilpumprocentus</t>
  </si>
  <si>
    <t>5.3.9.6.</t>
  </si>
  <si>
    <t>Akcīzes nodoklis eļļas atkritumiem, kuri ietilpst Kombinētās nomenklatūras 2710.preču pozīcijā</t>
  </si>
  <si>
    <t>5.3.8.0.</t>
  </si>
  <si>
    <t>5.6.0.0.</t>
  </si>
  <si>
    <t>Iekšzemē iekasētais akcīzes nodoklis naftas produktiem</t>
  </si>
  <si>
    <t>5.6.7.0.</t>
  </si>
  <si>
    <t>Iekšzemē iekasētais akcīzes nodoklis naftas produktiem (no 5671 līdz 5679, no 5690 līdz 5695)</t>
  </si>
  <si>
    <t>5.6.7.1.</t>
  </si>
  <si>
    <t>5.6.7.2.</t>
  </si>
  <si>
    <t>5.6.7.3.</t>
  </si>
  <si>
    <t>5.6.7.4.</t>
  </si>
  <si>
    <t>5.6.7.5.</t>
  </si>
  <si>
    <t>5.6.7.6.</t>
  </si>
  <si>
    <t>5.6.7.7.</t>
  </si>
  <si>
    <t>5.6.7.8.</t>
  </si>
  <si>
    <t>5.6.7.9.</t>
  </si>
  <si>
    <t>Akcīzes nodoklis degvieleļļai, tās aizstājējproduktiem un komponentiem, kuru kolorimetriskais indekss ir mazāks par 2,0 un kinemātiskā viskozitāte 50oC ir mazāka 25 cSt, ko izmanto kā kurināmo</t>
  </si>
  <si>
    <t>5.6.9.0.</t>
  </si>
  <si>
    <t>Iekšzemē iekasētais akcīzes nodoklis naftas produktiem, kas nav uzskaitīts 5.6.7.0. kodu grupā</t>
  </si>
  <si>
    <t>5.6.9.1.</t>
  </si>
  <si>
    <t>5.6.9.2.</t>
  </si>
  <si>
    <t>5.6.9.3.</t>
  </si>
  <si>
    <t>5.6.9.4.</t>
  </si>
  <si>
    <t>5.6.9.5.</t>
  </si>
  <si>
    <t>5.6.9.6.</t>
  </si>
  <si>
    <t>5.4.0.0.</t>
  </si>
  <si>
    <t>Nodokļi atsevišķām precēm un pakalpojumu veidiem</t>
  </si>
  <si>
    <t>5.4.2.0.</t>
  </si>
  <si>
    <t>Izložu nodoklis</t>
  </si>
  <si>
    <t>5.4.3.0.</t>
  </si>
  <si>
    <t>Vieglo automobiļu un motociklu nodoklis</t>
  </si>
  <si>
    <t>5.4.3.1.</t>
  </si>
  <si>
    <t>Vieglo automobiļu nodoklis</t>
  </si>
  <si>
    <t>5.4.3.2.</t>
  </si>
  <si>
    <t>Motociklu nodoklis</t>
  </si>
  <si>
    <t>5.4.4.0.</t>
  </si>
  <si>
    <t>Elektroenerģijas nodoklis</t>
  </si>
  <si>
    <t>5.5.0.0.</t>
  </si>
  <si>
    <t>Nodokļi un maksājumi par tiesībām lietot atsevišķas preces</t>
  </si>
  <si>
    <t>5.5.3.0.</t>
  </si>
  <si>
    <t>5.5.3.1.</t>
  </si>
  <si>
    <t>Dabas resursu nodoklis par dabas resursu ieguvi un vides piesārņošanu</t>
  </si>
  <si>
    <t>5.5.3.2.</t>
  </si>
  <si>
    <t>Dabas resursu nodoklis par videi kaitīgām precēm</t>
  </si>
  <si>
    <t>5.5.3.3.</t>
  </si>
  <si>
    <t>Dabas resursu nodoklis par preču iepakojumu</t>
  </si>
  <si>
    <t>5.5.3.4.</t>
  </si>
  <si>
    <t>Dabas resursu nodoklis par radioaktīvo vielu izmantošanu</t>
  </si>
  <si>
    <t>5.5.3.5.</t>
  </si>
  <si>
    <t>Dabas resursu nodoklis par bīstamo atkritumu sadedzināšanu un zemes dzīļu derīgo īpašību izmantošanu</t>
  </si>
  <si>
    <t>5.5.3.6.</t>
  </si>
  <si>
    <t>Dabas resursu nodoklis par vienreiz lietojamiem galda traukiem un piederumiem</t>
  </si>
  <si>
    <t>5.5.3.7.</t>
  </si>
  <si>
    <t>Dabas resursu nodoklis par pirmo reizi Latvijas Republikā reģistrētajiem transportlīdzekļiem</t>
  </si>
  <si>
    <t>5.5.3.8.</t>
  </si>
  <si>
    <t>Dabas resursu nodoklis par virs limitos noteikto apjomu un soda naudas par likuma pārkāpumiem</t>
  </si>
  <si>
    <t>5.5.3.9.</t>
  </si>
  <si>
    <t>Dabas resursu nodoklis par akmeņoglēm, koksu un lignītu</t>
  </si>
  <si>
    <t>6.0.0.0.</t>
  </si>
  <si>
    <t>MUITAS NODOKLIS</t>
  </si>
  <si>
    <t>6.1.0.0.</t>
  </si>
  <si>
    <t>Ievedmuitas nodoklis un citi līdzvērtīgi maksājumi</t>
  </si>
  <si>
    <t>6.1.1.0.</t>
  </si>
  <si>
    <t>Ievedmuitas nodoklis</t>
  </si>
  <si>
    <t>6.1.2.0.</t>
  </si>
  <si>
    <t>Ievešanas maksājumi lauksaimniecības precēm</t>
  </si>
  <si>
    <t>6.1.3.0.</t>
  </si>
  <si>
    <t>Antidempinga maksājumi</t>
  </si>
  <si>
    <t>6.1.4.0.</t>
  </si>
  <si>
    <t>Kompensācijas maksājumi</t>
  </si>
  <si>
    <t>6.2.0.0.</t>
  </si>
  <si>
    <t>Izvedmuitas nodoklis un citi līdzvērtīgi maksājumi</t>
  </si>
  <si>
    <t>2.0</t>
  </si>
  <si>
    <t>8.0.0.0.</t>
  </si>
  <si>
    <t>IEŅĒMUMI NO UZŅĒMĒJDARBĪBAS UN ĪPAŠUMA</t>
  </si>
  <si>
    <t>8.1.0.0.</t>
  </si>
  <si>
    <t>Ieņēmumi no finanšu ieguldījumiem</t>
  </si>
  <si>
    <t>8.1.1.0.</t>
  </si>
  <si>
    <t>Ieņēmumi no kapitāla daļu pārdošanas un pārvērtēšanas, vērtspapīru tirdzniecības un pārvērtēšanas</t>
  </si>
  <si>
    <t>8.1.1.1.</t>
  </si>
  <si>
    <t>Ieņēmumi no kapitāla daļu pārdošanas</t>
  </si>
  <si>
    <t>8.1.1.2.</t>
  </si>
  <si>
    <t>Ieņēmumi no kapitāla daļu pārvērtēšanas</t>
  </si>
  <si>
    <t>8.1.1.3.</t>
  </si>
  <si>
    <t>Ieņēmumi no vērtspapīru tirdzniecības</t>
  </si>
  <si>
    <t>8.1.1.4.</t>
  </si>
  <si>
    <t>Ieņēmumi no vērtspapīru pārvērtēšanas</t>
  </si>
  <si>
    <t>8.1.2.0.</t>
  </si>
  <si>
    <t>Ieņēmumi no ieguldījumu meitas un asociētās kapitālsabiedrībās pārvērtēšanas</t>
  </si>
  <si>
    <t>8.1.3.0.</t>
  </si>
  <si>
    <t>Ieņēmumi no ilgtermiņa ieguldījumu sākotnējās atzīšanas iestādes bilancē</t>
  </si>
  <si>
    <t>8.2.0.0.</t>
  </si>
  <si>
    <t>Ieņēmumi no Latvijas Bankas maksājuma</t>
  </si>
  <si>
    <t>8.3.0.0.</t>
  </si>
  <si>
    <t>Ieņēmumi no dividendēm (ieņēmumi no valsts (pašvaldību) kapitāla izmantošanas)</t>
  </si>
  <si>
    <t>8.3.1.0.</t>
  </si>
  <si>
    <t>Ieņēmumi no a/s „Latvijas valsts meži”</t>
  </si>
  <si>
    <t>8.3.9.0.</t>
  </si>
  <si>
    <t>Pārējie ieņēmumi no dividendēm (ieņēmumi no valsts (pašvaldību) kapitāla izmantošanas)</t>
  </si>
  <si>
    <t>Procentu ieņēmumi (8400+8500+8600)</t>
  </si>
  <si>
    <t>8.4.0.0.</t>
  </si>
  <si>
    <t>Procentu ieņēmumi par aizdevumiem nacionālajā valūtā</t>
  </si>
  <si>
    <t>8.4.1.0.</t>
  </si>
  <si>
    <t>Valsts budžeta procentu ieņēmumi par aizdevumiem nacionālajā valūtā</t>
  </si>
  <si>
    <t>8.4.1.1.</t>
  </si>
  <si>
    <t>Valsts budžeta procentu ieņēmumi par aizdevumiem nacionālajā valūtā no valsts budžeta iestādēm, izņemot valsts speciālo sociālās apdrošināšanas budžetu</t>
  </si>
  <si>
    <t>8.4.1.2.</t>
  </si>
  <si>
    <t>Valsts budžeta procentu ieņēmumi par aizdevumiem nacionālajā valūtā no valsts sociālās apdrošināšanas budžeta</t>
  </si>
  <si>
    <t>8.4.1.3.</t>
  </si>
  <si>
    <t>Valsts budžeta procentu ieņēmumi par aizdevumiem nacionālajā valūtā no pašvaldībām</t>
  </si>
  <si>
    <t>8.4.1.9.</t>
  </si>
  <si>
    <t>Valsts budžeta procentu ieņēmumi par aizdevumiem nacionālajā valūtā no kapitālsabiedrībām</t>
  </si>
  <si>
    <t>8.4.2.0.</t>
  </si>
  <si>
    <t>Pašvaldību budžetu procentu ieņēmumi par aizdevumiem nacionālajā valūtā</t>
  </si>
  <si>
    <t>8.4.2.1.</t>
  </si>
  <si>
    <t>Pašvaldību budžetu procentu ieņēmumi par aizdevumiem nacionālajā valūtā no pašvaldību iestādēm</t>
  </si>
  <si>
    <t>8.4.2.9.</t>
  </si>
  <si>
    <t>Pašvaldību budžetu procentu ieņēmumi par aizdevumiem nacionālajā valūtā no kapitālsabiedrībām</t>
  </si>
  <si>
    <t>8.5.0.0.</t>
  </si>
  <si>
    <t>Procentu ieņēmumi par aizdevumiem ārvalstu valūtā</t>
  </si>
  <si>
    <t>8.5.1.0.</t>
  </si>
  <si>
    <t>Valsts budžeta procentu ieņēmumi par aizdevumiem ārvalstu valūtā</t>
  </si>
  <si>
    <t>8.5.1.1.</t>
  </si>
  <si>
    <t>Valsts budžeta procentu ieņēmumi par aizdevumiem ārvalstu valūtā no valsts budžeta iestādēm, izņemot valsts speciālo sociālās apdrošināšanas budžetu</t>
  </si>
  <si>
    <t>8.5.1.2.</t>
  </si>
  <si>
    <t>Valsts budžeta procentu ieņēmumi par aizdevumiem ārvalstu valūtā no valsts sociālās apdrošināšanas budžeta</t>
  </si>
  <si>
    <t>8.5.1.3.</t>
  </si>
  <si>
    <t>Valsts budžeta procentu ieņēmumi par aizdevumiem ārvalstu valūtā no pašvaldībām</t>
  </si>
  <si>
    <t>8.5.1.9.</t>
  </si>
  <si>
    <t>Valsts budžeta procentu ieņēmumi par aizdevumiem ārvalstu valūtā no kapitālsabiedrībām</t>
  </si>
  <si>
    <t>8.5.2.0.</t>
  </si>
  <si>
    <t>Pašvaldību budžetu procentu ieņēmumi par aizdevumiem ārvalstu valūtā</t>
  </si>
  <si>
    <t>8.5.2.1.</t>
  </si>
  <si>
    <t>Pašvaldību budžetu procentu ieņēmumi par aizdevumiem ārvalstu valūtā no pašvaldību iestādēm</t>
  </si>
  <si>
    <t>8.5.2.9.</t>
  </si>
  <si>
    <t>Pašvaldību budžetu procentu ieņēmumi par aizdevumiem ārvalstu valūtā no kapitālsabiedrībām</t>
  </si>
  <si>
    <t>Procentu ieņēmumi par depozītiem, kontu atlikumiem un valsts parāda vērtspapīriem</t>
  </si>
  <si>
    <t>8.6.1.0.</t>
  </si>
  <si>
    <t>Procentu ieņēmumi par depozītiem</t>
  </si>
  <si>
    <t>8.6.1.1.</t>
  </si>
  <si>
    <t>Valsts budžeta procentu ieņēmumi par Valsts kases noguldījumiem depozītā Latvijas Bankā vai kredītiestādēs</t>
  </si>
  <si>
    <t>8.6.1.2.</t>
  </si>
  <si>
    <t>Pašvaldību budžeta procentu ieņēmumi par  noguldījumiem depozītā Valsts kasē (Latvijas Bankā) vai kredītiestādēs</t>
  </si>
  <si>
    <t>Pašvaldību budžeta iestāžu procentu ieņēmumi par noguldījumiem depozītā Valsts kasē (Latvijas Bankā) vai kredītiestādēs</t>
  </si>
  <si>
    <t>Paš.budž.iest.procentu ieņēmumi par noguld.depozītā</t>
  </si>
  <si>
    <t>8.6.2.1.</t>
  </si>
  <si>
    <t>Valsts budžeta procentu ieņēmumi par Valsts kases kontu atlikumiem Latvijas Bankā vai kredītiestādēs</t>
  </si>
  <si>
    <t>8.6.2.2.</t>
  </si>
  <si>
    <t>Pašvaldību budžeta procentu ieņēmumi par kontu atlikumiem Valsts kasē (Latvijas Bankā) vai kredītiestādēs</t>
  </si>
  <si>
    <t>Pašvaldību budžeta iestāžu procentu ieņēmumi par kontu atlikumiem Valsts kasē (Latvijas Bankā) vai kredītiestādēs</t>
  </si>
  <si>
    <t>8.6.3.0.</t>
  </si>
  <si>
    <t>Procentu ieņēmumi par ieguldījumiem parāda vērtspapīros</t>
  </si>
  <si>
    <t>8.6.3.1.</t>
  </si>
  <si>
    <t>Budžeta procentu ieņēmumi par ieguldījumiem rezidentu parāda vērtspapīros</t>
  </si>
  <si>
    <t>8.6.3.2.</t>
  </si>
  <si>
    <t>Budžeta procentu ieņēmumi par ieguldījumiem nerezidentu parāda vērtspapīros</t>
  </si>
  <si>
    <t>8.7.0.0.</t>
  </si>
  <si>
    <t>Ieņēmumi un ieņēmumu zaudējumi no atvasināto finanšu instrumentu rezultāta</t>
  </si>
  <si>
    <t>8.7.1.0.</t>
  </si>
  <si>
    <t>Ieņēmumi no atvasināto finanšu instrumentu rezultāta</t>
  </si>
  <si>
    <t>8.7.2.0.</t>
  </si>
  <si>
    <t>Ieņēmumu zaudējumi no atvasināto finanšu instrumentu rezultāta</t>
  </si>
  <si>
    <t>8.8.0.0.</t>
  </si>
  <si>
    <t>Ieņēmumi no valstij piederošo siltumnīcefekta gāzu emisijas vienību tirdzniecības</t>
  </si>
  <si>
    <t>8.9.0.0.</t>
  </si>
  <si>
    <t>Pārējie finanšu ieņēmumi</t>
  </si>
  <si>
    <t>8.9.1.0.</t>
  </si>
  <si>
    <t>Ieņēmumi no kredītsaistību dzēšanas</t>
  </si>
  <si>
    <t>8.9.2.0.</t>
  </si>
  <si>
    <t>Ieņēmumi no nedrošiem(šaubīgiem) debitoru parādiem izveidoto uzkrājumu samazināšanas</t>
  </si>
  <si>
    <t>8.9.9.0.</t>
  </si>
  <si>
    <t>Pārējie iepriekš neklasificētie finanšu ieņēmumi</t>
  </si>
  <si>
    <t>VALSTS (PAŠVALDĪBU) NODEVAS UN KANCELEJAS NODEVAS</t>
  </si>
  <si>
    <t>9.1.0.0.</t>
  </si>
  <si>
    <t>Valsts nodevas par valsts sniegto nodrošinājumu un juridiskajiem un citiem pakalpojumiem</t>
  </si>
  <si>
    <t>9.1.1.0.</t>
  </si>
  <si>
    <t>Valsts nodeva un kancelejas nodeva par juridiskajiem pakalpojumiem tiesu iestādēs</t>
  </si>
  <si>
    <t>9.1.1.1.</t>
  </si>
  <si>
    <t>Kancelejas nodeva tiesu iestādē</t>
  </si>
  <si>
    <t>9.1.1.2.</t>
  </si>
  <si>
    <t>Nodeva par darbību veikšanu tiesu iestādēs</t>
  </si>
  <si>
    <t>9.1.1.3.</t>
  </si>
  <si>
    <t>Nodeva par izpildu dokumentu iesniegšanu</t>
  </si>
  <si>
    <t>9.1.1.4.</t>
  </si>
  <si>
    <t>Nodeva par darbību veikšanu administratīvajā tiesā</t>
  </si>
  <si>
    <t>9.1.2.0.</t>
  </si>
  <si>
    <t>Nodeva par notariālās darbības izpildi</t>
  </si>
  <si>
    <t>9.1.2.1.</t>
  </si>
  <si>
    <t>Nodeva par mantojumiem un dāvinājumiem</t>
  </si>
  <si>
    <t>9.1.2.2.</t>
  </si>
  <si>
    <t>Nodeva par notariālās darbības izpildi, izņemot mantojumus un dāvinājumus</t>
  </si>
  <si>
    <t>9.1.3.0.</t>
  </si>
  <si>
    <t>Nodeva par atsevišķām reģistrācijas darbībām valsts institūcijās</t>
  </si>
  <si>
    <t>9.1.3.1.</t>
  </si>
  <si>
    <t>Nodeva par visu veidu šaujamieroču un speciālo līdzekļu atļauju izsniegšanu un to termiņa pagarināšanu, kā arī iekšējās drošības dienesta reģistrāciju</t>
  </si>
  <si>
    <t>9.1.3.2.</t>
  </si>
  <si>
    <t>Nodeva par darbību veikšanu Uzņēmumu reģistrā</t>
  </si>
  <si>
    <t>9.1.3.3.</t>
  </si>
  <si>
    <t>Nodeva par filmu producētāja (ražotāja) un izplatītāja, filmu izplatīšanas vietas un filmu reģistrāciju</t>
  </si>
  <si>
    <t>9.1.3.4.</t>
  </si>
  <si>
    <t>Nodeva par sertifikācijas pakalpojumu sniedzēja akreditāciju un akreditācijas atjaunošanu</t>
  </si>
  <si>
    <t>9.1.3.5.</t>
  </si>
  <si>
    <t>Nodeva par mēslošanas līdzekļa reģistrāciju un mēslošanas līdzekļa pārreģistrāciju</t>
  </si>
  <si>
    <t>9.1.3.6.</t>
  </si>
  <si>
    <t>Nodeva par personas datu apstrādes sistēmas reģistrēšanu vai Fizisko personu datu aizsardzības likumā noteikto reģistrējamo izmaiņu izdarīšanu</t>
  </si>
  <si>
    <t>9.1.3.7.</t>
  </si>
  <si>
    <t>Nodeva par azartspēļu iekārtu marķēšanu</t>
  </si>
  <si>
    <t>9.1.4.0.</t>
  </si>
  <si>
    <t>Nodeva par operācijām ar privatizācijas sertifikātiem</t>
  </si>
  <si>
    <t>9.1.6.0.</t>
  </si>
  <si>
    <t>Nodeva par valsts proves uzraudzības īstenošanu</t>
  </si>
  <si>
    <t>9.1.7.0.</t>
  </si>
  <si>
    <t>Nodeva par īpašuma tiesību un ķīlas tiesību nostiprināšanu zemesgrāmatā un kancelejas nodeva par zemesgrāmatas veiktajām darbībām</t>
  </si>
  <si>
    <t>9.1.7.1.</t>
  </si>
  <si>
    <t>Kancelejas nodeva par zemesgrāmatas veiktajām darbībām attiecībā uz mantojumu un dāvinājumu</t>
  </si>
  <si>
    <t>9.1.7.2.</t>
  </si>
  <si>
    <t>Kancelejas nodeva par zemesgrāmatas veiktajām darbībām, kas iekasēta no fiziskām personām, izņemot mantojumus un dāvinājumus</t>
  </si>
  <si>
    <t>9.1.7.3.</t>
  </si>
  <si>
    <t>Kancelejas nodeva par zemesgrāmatas veiktajām darbībām, kas iekasēta no juridiskām personām, izņemot mantojumus un dāvinājumus</t>
  </si>
  <si>
    <t>9.1.7.4.</t>
  </si>
  <si>
    <t>Nodeva par īpašuma tiesību un ķīlas tiesību nostiprināšanu zemesgrāmatā attiecībā uz mantojumu un dāvinājumu</t>
  </si>
  <si>
    <t>9.1.7.5.</t>
  </si>
  <si>
    <t>Nodeva par īpašuma tiesību un ķīlas tiesību nostiprināšanu zemesgrāmatā, kas iekasēta no fiziskām personām, izņemot mantojumus un dāvinājumus</t>
  </si>
  <si>
    <t>9.1.7.6.</t>
  </si>
  <si>
    <t>Nodeva par īpašuma tiesību un ķīlas tiesību nostiprināšanu zemesgrāmatā, kas iekasēta no juridiskām personām, izņemot mantojumus un dāvinājumus</t>
  </si>
  <si>
    <t>9.1.8.0.</t>
  </si>
  <si>
    <t>Nodeva par Latvijas Republikas pasu un citu personu apliecinošu un tiesību apliecinošu dokumentu izsniegšanu</t>
  </si>
  <si>
    <t>9.1.8.1.</t>
  </si>
  <si>
    <t>Nodeva par pasu izsniegšanu</t>
  </si>
  <si>
    <t>9.1.8.2.</t>
  </si>
  <si>
    <t>Nodeva par personas apliecību izsniegšanu</t>
  </si>
  <si>
    <t>9.1.8.3.</t>
  </si>
  <si>
    <t>Nodeva par informācijas sniegšanu no Iedzīvotāju reģistra</t>
  </si>
  <si>
    <t>9.1.8.4.</t>
  </si>
  <si>
    <t>Nodeva par darba atļaujas pieprasīšanai nepieciešamo dokumentu izskatīšanu</t>
  </si>
  <si>
    <t>9.1.8.5.</t>
  </si>
  <si>
    <t>Nodeva par vīzas vai uzturēšanās atļaujas pieprasīšanai nepieciešamo dokumentu izskatīšanu un ar to saistītajiem pakalpojumiem</t>
  </si>
  <si>
    <t>9.1.9.0.</t>
  </si>
  <si>
    <t>Pārējās valsts nodevas par juridiskajiem un citiem pakalpojumiem</t>
  </si>
  <si>
    <t>9.1.9.1.</t>
  </si>
  <si>
    <t>Nodeva par konsulāro amatpersonu sniegtajiem pakalpojumiem</t>
  </si>
  <si>
    <t>9.1.9.2.</t>
  </si>
  <si>
    <t>Nodeva par muitas pakalpojumiem</t>
  </si>
  <si>
    <t>9.1.9.3.</t>
  </si>
  <si>
    <t>Nodeva par rūpnieciskā īpašuma aizsardzību</t>
  </si>
  <si>
    <t>9.1.9.4.</t>
  </si>
  <si>
    <t>Nodeva par izziņu izsniegšanu par nekustamo īpašumu piederību un sastāvu</t>
  </si>
  <si>
    <t>9.1.9.5.</t>
  </si>
  <si>
    <t>Nodeva par informācijas sniegšanu no Valsts adrešu reģistra</t>
  </si>
  <si>
    <t>9.1.9.6.</t>
  </si>
  <si>
    <t>Nodeva par naturalizācijas iesniegumu iesniegšanu</t>
  </si>
  <si>
    <t>9.1.9.7.</t>
  </si>
  <si>
    <t>Nodeva par atteikšanās no Latvijas pilsonības un pilsonības atjaunošanas dokumentēšanu</t>
  </si>
  <si>
    <t>9.1.9.8.</t>
  </si>
  <si>
    <t>Valsts nodeva par informācijas sniegšanu no Sodu reģistra</t>
  </si>
  <si>
    <t>9.1.9.9.</t>
  </si>
  <si>
    <t>Citas nodevas par juridiskajiem un citiem pakalpojumiem</t>
  </si>
  <si>
    <t>9.2.0.0.</t>
  </si>
  <si>
    <t>Valsts nodevas par speciālu atļauju (licenču) izsniegšanu un profesionālās kvalifikācijas atbilstības dokumentu reģistrāciju (daļa)</t>
  </si>
  <si>
    <t>9.2.1.0.</t>
  </si>
  <si>
    <t>Nodeva par speciālu atļauju (licenču) izsniegšanu atsevišķiem uzņēmējdarbības veidiem</t>
  </si>
  <si>
    <t>9.2.1.3.</t>
  </si>
  <si>
    <t>Nodeva par speciālu atļauju (licenci) darbībai elektronisko sabiedrības saziņas līdzekļu jomā</t>
  </si>
  <si>
    <t>9.2.1.4.</t>
  </si>
  <si>
    <t>Nodeva par speciālu atļauju (licenču) izsniegšanu uzņēmējdarbībai ar akcīzes precēm</t>
  </si>
  <si>
    <t>9.2.1.5.</t>
  </si>
  <si>
    <t>Nodeva par speciālu atļauju (licenču) izsniegšanu farmaceitiskajai darbībai</t>
  </si>
  <si>
    <t>9.2.1.6.</t>
  </si>
  <si>
    <t>Nodeva par speciālu atļauju (licenču) izsniegšanu stratēģiskas nozīmes preču darījumiem</t>
  </si>
  <si>
    <t>9.2.1.9.</t>
  </si>
  <si>
    <t>Pārējās nodevas par speciālu atļauju (licenču) izsniegšanu atsevišķiem uzņēmējdarbības veidiem</t>
  </si>
  <si>
    <t>9.2.2.0.</t>
  </si>
  <si>
    <t>Nodeva par apsardzes darbības kvalifikācijas pārbaudījumu kārtošanu un apsardzes sertifikāta izsniegšanu</t>
  </si>
  <si>
    <t>9.2.3.0.</t>
  </si>
  <si>
    <t>Nodeva par valsts valodas prasmes atestāciju profesionālo un amata pienākumu veikšanai</t>
  </si>
  <si>
    <t>9.2.5.0.</t>
  </si>
  <si>
    <t>Nodeva par dokumentu izsniegšanu, kas attiecas uz medību saimniecības izmantošanu, mednieku un medību vadītāju eksāmeniem, medījamo dzīvnieku nodarīto zaudējumu aprēķinu un medību trofeju izvešanu no Latvijas</t>
  </si>
  <si>
    <t>9.2.6.0.</t>
  </si>
  <si>
    <t>Preču un pakalpojumu loteriju organizēšanas nodeva</t>
  </si>
  <si>
    <t>9.2.9.0.</t>
  </si>
  <si>
    <t>Pārējās valsts nodevas par speciālu atļauju (licenču) izsniegšanu vai profesionālās kvalifikācijas atbilstības dokumentu reģistrāciju</t>
  </si>
  <si>
    <t>9.3.0.0.</t>
  </si>
  <si>
    <t>Speciāliem mērķiem paredzētās valsts nodevas</t>
  </si>
  <si>
    <t>9.3.1.0.</t>
  </si>
  <si>
    <t>Transportlīdzekļu ikgadējā nodeva</t>
  </si>
  <si>
    <t>9.3.1.1.</t>
  </si>
  <si>
    <t>Transportlīdzekļu ikgadējā nodeva par transportlīdzekļiem, kas reģistrēti uz fizisko personu vārda</t>
  </si>
  <si>
    <t>9.3.1.2.</t>
  </si>
  <si>
    <t>Transportlīdzekļu ikgadējā nodeva par transportlīdzekļiem, kas reģistrēti uz juridisko personu vārda</t>
  </si>
  <si>
    <t>9.3.4.0.</t>
  </si>
  <si>
    <t>Izložu un azartspēļu nodeva</t>
  </si>
  <si>
    <t>9.3.5.0.</t>
  </si>
  <si>
    <t>Uzņēmējdarbības riska valsts nodeva</t>
  </si>
  <si>
    <t>9.3.6.0.</t>
  </si>
  <si>
    <t>Cukura ražošanas nodeva</t>
  </si>
  <si>
    <t>9.3.6.1.</t>
  </si>
  <si>
    <t>Cukura ražošanas pamatnodeva</t>
  </si>
  <si>
    <t>9.3.6.2.</t>
  </si>
  <si>
    <t>B cukura ražošanas nodeva</t>
  </si>
  <si>
    <t>9.3.6.3.</t>
  </si>
  <si>
    <t>Papildu cukura ražošanas nodeva</t>
  </si>
  <si>
    <t>9.3.6.4.</t>
  </si>
  <si>
    <t>C cukura ražošanas nodeva</t>
  </si>
  <si>
    <t>9.3.9.0.</t>
  </si>
  <si>
    <t>Pārējās speciāliem mērķiem paredzētās valsts nodevas</t>
  </si>
  <si>
    <t>9.4.1.0.</t>
  </si>
  <si>
    <t>Valsts nodeva par sabiedrisko pakalpojumu regulēšanu</t>
  </si>
  <si>
    <t>9.4.2.0.</t>
  </si>
  <si>
    <t>Valsts nodeva par apliecinājumiem un citu funkciju pildīšanu bāriņtiesās un pagasttiesās</t>
  </si>
  <si>
    <t>9.4.3.0.</t>
  </si>
  <si>
    <t>Valsts nodeva par uzvārda, vārda un tautības ieraksta maiņu personu apliecinošos dokumentos</t>
  </si>
  <si>
    <t>9.4.4.0.</t>
  </si>
  <si>
    <t>Valsts nodeva par zemes rezervēšanu lauku apvidos</t>
  </si>
  <si>
    <t>9.4.5.0.</t>
  </si>
  <si>
    <t>Valsts nodeva par civilstāvokļa aktu reģistrēšanu, grozīšanu un papildināšanu</t>
  </si>
  <si>
    <t>9.4.6.0.</t>
  </si>
  <si>
    <t>Valsts nodeva par speciālu atļauju (licenču) izsniegšanu</t>
  </si>
  <si>
    <t>9.4.9.0.</t>
  </si>
  <si>
    <t>Pārējās valsts nodevas, kuras ieskaita pašvaldību budžetā</t>
  </si>
  <si>
    <t>Pašvaldību nodevas (no 9511 līdz 9519, no 9521 līdz 9529)</t>
  </si>
  <si>
    <t>9.5.1.1.</t>
  </si>
  <si>
    <t>Nodeva par pašvaldības domes (padomes) izstrādāto oficiālo dokumentu un apliecinātu to kopiju saņemšanu</t>
  </si>
  <si>
    <t>9.5.1.2.</t>
  </si>
  <si>
    <t>Nodeva par izklaidējoša rakstura pasākumu sarīkošanu publiskās vietās</t>
  </si>
  <si>
    <t>9.5.1.3.</t>
  </si>
  <si>
    <t>Nodeva par atpūtnieku un tūristu uzņemšanu</t>
  </si>
  <si>
    <t>9.5.1.4.</t>
  </si>
  <si>
    <t>Nodeva par tirdzniecību publiskās vietās</t>
  </si>
  <si>
    <t>9.5.1.5.</t>
  </si>
  <si>
    <t>Nodeva par dzīvnieku turēšanu</t>
  </si>
  <si>
    <t>9.5.1.6.</t>
  </si>
  <si>
    <t>Nodeva par transportlīdzekļu iebraukšanu īpaša režīma zonās</t>
  </si>
  <si>
    <t>9.5.1.7.</t>
  </si>
  <si>
    <t>Nodeva par reklāmas, afišu un sludinājumu izvietošanu publiskās vietās</t>
  </si>
  <si>
    <t>9.5.1.8.</t>
  </si>
  <si>
    <t>Nodeva par laivu, motorlaivu un jahtu turēšanu</t>
  </si>
  <si>
    <t>9.5.1.9.</t>
  </si>
  <si>
    <t>Nodeva par pašvaldību simbolikas izmantošanu</t>
  </si>
  <si>
    <t>9.5.2.1.</t>
  </si>
  <si>
    <t>Nodeva par būvatļaujas saņemšanu</t>
  </si>
  <si>
    <t>9.5.2.9.</t>
  </si>
  <si>
    <t>Pārējās nodevas, ko uzliek pašvaldības</t>
  </si>
  <si>
    <t>9.9.0.0.</t>
  </si>
  <si>
    <t>Pārējās nodevas</t>
  </si>
  <si>
    <t>9.9.1.0.</t>
  </si>
  <si>
    <t>Pārējās nodevas, kas iemaksātas valsts budžetā</t>
  </si>
  <si>
    <t>9.9.2.0.</t>
  </si>
  <si>
    <t>Pārējās nodevas, kas iemaksātas pašvaldību budžetā</t>
  </si>
  <si>
    <t>10.0.0.0.</t>
  </si>
  <si>
    <t>NAUDAS SODI UN SANKCIJAS</t>
  </si>
  <si>
    <t>10.1.1.0.</t>
  </si>
  <si>
    <t>Naudas sodi, ko uzliek tiesībsargājošās un aizsardzības iestādes</t>
  </si>
  <si>
    <t>10.1.1.1.</t>
  </si>
  <si>
    <t>Naudas sodi, ko uzliek tiesu iestādes</t>
  </si>
  <si>
    <t>10.1.1.2.</t>
  </si>
  <si>
    <t>Naudas sodi, ko uzliek Valsts policija (izņemot Ceļu policiju)</t>
  </si>
  <si>
    <t>10.1.1.3.</t>
  </si>
  <si>
    <t>Naudas sodi, ko uzliek Korupcijas novēršanas un apkarošanas birojs</t>
  </si>
  <si>
    <t>10.1.1.4.</t>
  </si>
  <si>
    <t>Naudas sodi, ko uzliek Ceļu policija</t>
  </si>
  <si>
    <t>10.1.1.5.</t>
  </si>
  <si>
    <t>Naudas sodi, ko uzliek Valsts ugunsdzēsības un glābšanas dienests</t>
  </si>
  <si>
    <t>10.1.1.6.</t>
  </si>
  <si>
    <t>Naudas sodi, ko uzliek Jūras spēki</t>
  </si>
  <si>
    <t>10.1.1.7.</t>
  </si>
  <si>
    <t>Naudas sodi, ko uzliek Valsts robežsardze</t>
  </si>
  <si>
    <t>10.1.1.8.</t>
  </si>
  <si>
    <t>Naudas sodi, ko uzliek Autotransporta direkcija</t>
  </si>
  <si>
    <t>10.1.2.0.</t>
  </si>
  <si>
    <t>Naudas sodi, ko uzliek Valsts ieņēmumu dienests</t>
  </si>
  <si>
    <t>10.1.2.1.</t>
  </si>
  <si>
    <t>Naudas sodi, ko uzliek Valsts ieņēmumu dienesta iestādes</t>
  </si>
  <si>
    <t>10.1.2.2.</t>
  </si>
  <si>
    <t>Naudas sodi, ko uzliek Valsts ieņēmumu dienesta Akcīzes preču pārvalde</t>
  </si>
  <si>
    <t>10.1.2.3.</t>
  </si>
  <si>
    <t>Naudas sodi, ko uzliek Valsts ieņēmumu dienesta muitas iestādes</t>
  </si>
  <si>
    <t>10.1.3.0.</t>
  </si>
  <si>
    <t>Naudas sodi par kaitējumu videi</t>
  </si>
  <si>
    <t>10.1.3.1.</t>
  </si>
  <si>
    <t>Naudas sodi par zivju resursiem nodarītajiem zaudējumiem</t>
  </si>
  <si>
    <t>10.1.3.2.</t>
  </si>
  <si>
    <t>Naudas sodi par meža resursiem nodarītajiem kaitējumiem</t>
  </si>
  <si>
    <t>10.1.3.3.</t>
  </si>
  <si>
    <t>Naudas sodi par vides aizsardzības prasību regulējošo tiesību aktu pārkāpumiem</t>
  </si>
  <si>
    <t>10.1.4.0.</t>
  </si>
  <si>
    <t>Naudas sodi, ko uzliek pašvaldības</t>
  </si>
  <si>
    <t>10.1.9.0.</t>
  </si>
  <si>
    <t>Pārējie naudas sodi</t>
  </si>
  <si>
    <t>10.1.9.1.</t>
  </si>
  <si>
    <t>Naudas sodi, ko uzliek Centrālā Statistikas pārvalde</t>
  </si>
  <si>
    <t>10.1.9.2.</t>
  </si>
  <si>
    <t>Naudas sodi, ko uzliek Datu valsts inspekcija</t>
  </si>
  <si>
    <t>10.1.9.9.</t>
  </si>
  <si>
    <t>Naudas sodi, ko uzliek pārējās iestādes</t>
  </si>
  <si>
    <t>10.2.0.0.</t>
  </si>
  <si>
    <t>Iemaksas no pārbaudēs atklātām slēpto un samazināto ienākumu summām</t>
  </si>
  <si>
    <t>10.2.1.0.</t>
  </si>
  <si>
    <t>Iemaksas no Valsts ieņēmumu dienesta pārbaudēs atklātām slēpto un samazināto ienākumu summām</t>
  </si>
  <si>
    <t>10.2.2.0.</t>
  </si>
  <si>
    <t>Iemaksas no muitas iestāžu pārbaudēs atklātām slēpto un samazināto ienākumu summām</t>
  </si>
  <si>
    <t>10.2.9.0.</t>
  </si>
  <si>
    <t>Pārējās iemaksas no pārbaudēs atklātām slēpto un samazināto ienākumu summām</t>
  </si>
  <si>
    <t>10.5.0.0.</t>
  </si>
  <si>
    <t>Naudas sodi par valsts budžeta līdzfinansējuma neattaisnotajiem izdevumiem</t>
  </si>
  <si>
    <t>10.5.1.0.</t>
  </si>
  <si>
    <t>Naudas sodi par Eiropas Savienības politiku instrumentu finansēto projektu valsts budžeta līdzfinansējuma neattaisnotajiem izdevumiem</t>
  </si>
  <si>
    <t>10.5.2.0.</t>
  </si>
  <si>
    <t>Naudas sodi par SAPARD projektu valsts budžeta līdzfinansējuma neattaisnotajiem izdevumiem</t>
  </si>
  <si>
    <t>10.6.0.0.</t>
  </si>
  <si>
    <t>Naudas sodi par Eiropas Savienības līdzfinansējuma neattaisnotajiem izdevumiem</t>
  </si>
  <si>
    <t>12.0.0.0.</t>
  </si>
  <si>
    <t>PĀRĒJIE NENODOKĻU IEŅĒMUMI</t>
  </si>
  <si>
    <t>12.1.0.0.</t>
  </si>
  <si>
    <t>Ieņēmumi no valstij piekritīgās mantas realizācijas</t>
  </si>
  <si>
    <t>12.1.1.0.</t>
  </si>
  <si>
    <t>Ieņēmumi no valstij piekritīgās mantas realizācijas pēc muitas iestādes pieņemtā lēmuma</t>
  </si>
  <si>
    <t>12.1.2.0.</t>
  </si>
  <si>
    <t>Ieņēmumi no valstij piekritīgās mantas realizācijas pēc Valsts ieņēmumu dienesta iestāžu (izņemot muitu) pieņemtā lēmuma</t>
  </si>
  <si>
    <t>12.1.3.0.</t>
  </si>
  <si>
    <t>Ieņēmumi no konfiscēto zvejas rīku, zvejas līdzekļu un zivju realizācijas</t>
  </si>
  <si>
    <t>12.1.4.0.</t>
  </si>
  <si>
    <t>Ieņēmumi no konfiscētās mantas, preču un citu priekšmetu realizācijas pēc Valsts policijas un Valsts robežsardzes pieņemtā lēmuma</t>
  </si>
  <si>
    <t>12.1.9.0.</t>
  </si>
  <si>
    <t>Ieņēmumi no valstij piekritīgās mantas realizācijas pēc citu valsts institūciju pieņemtā lēmuma</t>
  </si>
  <si>
    <t>12.2.0.0.</t>
  </si>
  <si>
    <t>Nenodokļu ieņēmumi un ieņēmumi no zaudējumu atlīdzībām un kompensācijām</t>
  </si>
  <si>
    <t>12.2.1.0.</t>
  </si>
  <si>
    <t>Ieņēmumi no politisko organizāciju (partiju) pretlikumīgo un anonīmo dāvinājumu (ziedojumu) finanšu līdzekļu pārskaitījuma valsts budžetā</t>
  </si>
  <si>
    <t>12.2.2.0.</t>
  </si>
  <si>
    <t>Ieņēmumi no valsts amatpersonas labprātīgas atlīdzības par valstij nodarīto zaudējumu</t>
  </si>
  <si>
    <t>12.2.3.0.</t>
  </si>
  <si>
    <t>Ieņēmumi no ūdenstilpju un zvejas tiesību nomas un zvejas tiesību rūpnieciskas izmantošanas (licences)</t>
  </si>
  <si>
    <t>12.2.4.0.</t>
  </si>
  <si>
    <t>Ieņēmumi no ūdenstilpju un zvejas tiesību nomas un zvejas tiesību nerūpnieciskas izmantošanas (makšķerēšanas kartes )</t>
  </si>
  <si>
    <t>12.2.5.0.</t>
  </si>
  <si>
    <t>Ieņēmumi no ieturētā nodrošinājuma lauksaimniecības un pārstrādāto lauksaimniecības produktu ārējās tirdzniecības režīma noteikumu kārtības neievērošanu</t>
  </si>
  <si>
    <t>12.2.6.0.</t>
  </si>
  <si>
    <t>Ieņēmumi no zaudējumu atlīdzības par meža resursiem nodarītiem kaitējumiem</t>
  </si>
  <si>
    <t>12.2.7.0.</t>
  </si>
  <si>
    <t>Ieņēmumi no zaudējumu atlīdzības par zivju resursiem nodarītiem zaudējumiem</t>
  </si>
  <si>
    <t>12.2.8.0.</t>
  </si>
  <si>
    <t>Ieņēmumi no zaudējumu atlīdzības par videi nodarītajiem zaudējumiem</t>
  </si>
  <si>
    <t>12.2.9.0.</t>
  </si>
  <si>
    <t>Ieņēmumi no mobilo telekomunikāciju licences izsoles</t>
  </si>
  <si>
    <t>Dažādi nenodokļu ieņēmumi</t>
  </si>
  <si>
    <t>12.3.1.0.</t>
  </si>
  <si>
    <t>Ieņēmumi no privatizācijas</t>
  </si>
  <si>
    <t>12.3.1.1.</t>
  </si>
  <si>
    <t>Ieņēmumi no apbūvēta zemesgabala privatizācijas</t>
  </si>
  <si>
    <t>12.3.1.2.</t>
  </si>
  <si>
    <t>Ieņēmumi no dzīvojamo māju privatizācijas</t>
  </si>
  <si>
    <t>12.3.1.3.</t>
  </si>
  <si>
    <t>Ieņēmumi no neapbūvēta zemesgabala privatizācijas</t>
  </si>
  <si>
    <t>12.3.2.0.</t>
  </si>
  <si>
    <t>Kreditoru un deponentu parādu summas, kurām iestājas prasības noilgums</t>
  </si>
  <si>
    <t>12.3.3.0.</t>
  </si>
  <si>
    <t>Kredītiestāžu iemaksas no atgūtajiem zaudētajiem kredītiem</t>
  </si>
  <si>
    <t>12.3.4.0.</t>
  </si>
  <si>
    <t>Ieņēmumi no budžeta iestāžu un organizāciju saņemto un iepriekšējos gados neizlietoto budžeta līdzekļu atmaksāšanas</t>
  </si>
  <si>
    <t>12.3.5.0.</t>
  </si>
  <si>
    <t>Ieņēmumi no Dzelzceļa infrastruktūras fonda</t>
  </si>
  <si>
    <t>12.3.6.0.</t>
  </si>
  <si>
    <t>Ostu pārvalžu iemaksas</t>
  </si>
  <si>
    <t>12.3.7.0.</t>
  </si>
  <si>
    <t>Ieņēmumi no Civilās aviācijas administrācijas</t>
  </si>
  <si>
    <t>12.3.8.0.</t>
  </si>
  <si>
    <t>Ieņēmumi no maksājumiem par liekajiem krājumiem saistībā ar Latvijas pievienošanos Eiropas Savienībai</t>
  </si>
  <si>
    <t>12.3.9.0.</t>
  </si>
  <si>
    <t>Citi dažādi nenodokļu ieņēmumi</t>
  </si>
  <si>
    <t>12.3.9.1.</t>
  </si>
  <si>
    <t>Ieņēmumu daļa par aeronavigācijas pakalpojumiem Rīgas lidojumu informācijas rajonā</t>
  </si>
  <si>
    <t>12.3.9.2.</t>
  </si>
  <si>
    <t>Maksājumi par konkursa vai izsoles nolikumu</t>
  </si>
  <si>
    <t>12.3.9.3.</t>
  </si>
  <si>
    <t>Piedzītie un labprātīgi atmaksātie līdzekļi</t>
  </si>
  <si>
    <t>12.3.9.9.</t>
  </si>
  <si>
    <t>Pārējie dažādi nenodokļu ieņēmumi, kas nav iepriekš klasificēti šajā klasifikācijā</t>
  </si>
  <si>
    <t>IEŅĒMUMI NO VALSTS (PAŠVALDĪBAS) ĪPAŠUMA IZNOMĀŠANAS, PĀRDOŠANAS UN NO NODOKĻU PAMATPARĀDA KAPITALIZĀCIJAS</t>
  </si>
  <si>
    <t>13.1.0.0.</t>
  </si>
  <si>
    <t>Ieņēmumi no ēku un būvju īpašuma pārdošanas</t>
  </si>
  <si>
    <t>13.2.0.0.</t>
  </si>
  <si>
    <t>Ieņēmumi no zemes, meža īpašuma pārdošanas</t>
  </si>
  <si>
    <t>13.2.1.0.</t>
  </si>
  <si>
    <t>Ieņēmumi no zemes īpašuma pārdošanas</t>
  </si>
  <si>
    <t>13.2.2.0.</t>
  </si>
  <si>
    <t>Ieņēmumi no meža īpašuma pārdošanas</t>
  </si>
  <si>
    <t>13.3.0.0.</t>
  </si>
  <si>
    <t>Ieņēmumi no nodokļu pamatparāda kapitalizācijas</t>
  </si>
  <si>
    <t>13.3.1.0.</t>
  </si>
  <si>
    <t>Ieņēmumi no valsts pamatbudžetā ieskaitāmo nodokļu pamatparāda kapitalizācijas</t>
  </si>
  <si>
    <t>13.3.2.0.</t>
  </si>
  <si>
    <t>Ieņēmumi no iedzīvotāju ienākuma nodokļa un īpašuma nodokļa pamatparāda kapitalizācijas (sadalāmi pašvaldību budžetiem un valsts pamatbudžetam)</t>
  </si>
  <si>
    <t>13.3.3.0.</t>
  </si>
  <si>
    <t>Ieņēmumi no iedzīvotāju ienākuma nodokļa un īpašuma nodokļa pamatparāda kapitalizācijas</t>
  </si>
  <si>
    <t>13.4.0.0.</t>
  </si>
  <si>
    <t>Ieņēmumi no pašvaldību kustamā īpašuma un mantas realizācijas</t>
  </si>
  <si>
    <t>13.5.0.0.</t>
  </si>
  <si>
    <t>Ieņēmumi no valsts un pašvaldību īpašuma iznomāšanas</t>
  </si>
  <si>
    <t>14.0.0.0.</t>
  </si>
  <si>
    <t>IEŅĒMUMI NO VALSTS REZERVJU PĀRDOŠANAS</t>
  </si>
  <si>
    <t>22.0.0.0.</t>
  </si>
  <si>
    <t>CITI VALSTS SOCIĀLĀS APDROŠINĀŠANAS SPECIĀLĀ BUDŽETA IEŅĒMUMI</t>
  </si>
  <si>
    <t>22.1.0.0.</t>
  </si>
  <si>
    <t>Valsts sociālās apdrošināšanas speciālā budžeta ieņēmumi no valūtas kursa svārstībām</t>
  </si>
  <si>
    <t>22.1.1.0.</t>
  </si>
  <si>
    <t>Ieņēmumi no valūtas kursa svārstībām attiecībā uz valsts sociālās apdrošināšanas speciālā budžeta ieņēmumiem</t>
  </si>
  <si>
    <t>22.1.2.0.</t>
  </si>
  <si>
    <t>Ieņēmumu zaudējumi no valūtas kursa svārstībām attiecībā uz valsts sociālās apdrošināšanas speciālā budžeta ieņēmumiem</t>
  </si>
  <si>
    <t>22.2.0.0.</t>
  </si>
  <si>
    <t>Valsts sociālās apdrošināšanas speciālā budžeta ieņēmumi no (uz) depozīta(-u)</t>
  </si>
  <si>
    <t>22.3.0.0.</t>
  </si>
  <si>
    <t>Procentu ieņēmumi par valsts sociālās apdrošināšanas speciālā budžeta līdzekļiem depozītā vai kontu atlikumiem</t>
  </si>
  <si>
    <t>22.4.0.0.</t>
  </si>
  <si>
    <t>Citi valsts sociālās apdrošināšanas speciālā budžeta ieņēmumi saskaņā ar normatīvajiem aktiem</t>
  </si>
  <si>
    <t>22.4.1.0.</t>
  </si>
  <si>
    <t>Regresa prasības</t>
  </si>
  <si>
    <t>22.4.2.0.</t>
  </si>
  <si>
    <t>Ieņēmumi no kapitāldaļu pārdošanas un pārvērtēšanas, vērtspapīru tirdzniecības un pārvērtēšanas</t>
  </si>
  <si>
    <t>22.4.2.1.</t>
  </si>
  <si>
    <t>Dividendes no kapitāla daļām</t>
  </si>
  <si>
    <t>22.4.2.2.</t>
  </si>
  <si>
    <t>22.4.2.3.</t>
  </si>
  <si>
    <t>22.4.2.4.</t>
  </si>
  <si>
    <t>Ieņēmumi no ilgtermiņa ieguldījumu sākotnējās atzīšanas iestādes bilancēs</t>
  </si>
  <si>
    <t>22.4.4.0.</t>
  </si>
  <si>
    <t>VSAA ieņēmumi par valsts fondēto pensiju shēmas administrēšanu</t>
  </si>
  <si>
    <t>22.4.5.0.</t>
  </si>
  <si>
    <t>Iemaksas nodarbinātībai par privatizācijas līguma nosacījumu neizpildi</t>
  </si>
  <si>
    <t>22.4.6.0.</t>
  </si>
  <si>
    <t>Kapitalizācijas rezultātā atgūtie līdzekļi</t>
  </si>
  <si>
    <t>22.4.7.0.</t>
  </si>
  <si>
    <t>Iepriekšējos budžeta periodos valsts sociālās apdrošināšanas speciālā budžeta saņemto un iepriekšējos gados neizlietoto budžeta līdzekļu no īpašiem mērķiem iezīmētiem ieņēmumiem atmaksa</t>
  </si>
  <si>
    <t>22.4.9.0.</t>
  </si>
  <si>
    <t>Pārējie iepriekš neklasificētie ieņēmumi</t>
  </si>
  <si>
    <t>22.5.0.0.</t>
  </si>
  <si>
    <t>Pārējās sociālās apdrošināšanas iemaksas</t>
  </si>
  <si>
    <t>22.5.1.0.</t>
  </si>
  <si>
    <t>Uzkrātā fondēto pensiju kapitāla iemaksas valsts pensiju speciālajā budžetā</t>
  </si>
  <si>
    <t>22.5.2.0.</t>
  </si>
  <si>
    <t>Valsts sociālās apdrošināšanas iemaksas fondēto pensiju shēmā</t>
  </si>
  <si>
    <t>22.5.9.0.</t>
  </si>
  <si>
    <t>22.6.0.0.</t>
  </si>
  <si>
    <t>Pārējie valsts sociālās apdrošināšanas speciālā budžeta ieņēmumi</t>
  </si>
  <si>
    <t>22.6.1.0.</t>
  </si>
  <si>
    <t>Ieņēmumi par valsts sociālās apdrošināšanas speciālā budžeta līdzekļu atlikuma izmantošanu</t>
  </si>
  <si>
    <t>22.6.2.0.</t>
  </si>
  <si>
    <t>Ieņēmumi par valsts sociālās apdrošināšanas speciālā budžeta līdzekļu noguldījumiem depozītā</t>
  </si>
  <si>
    <t>22.6.9.0.</t>
  </si>
  <si>
    <t>Pārējie ieņēmumi no Latvijai piešķ. em. kvotu izs.</t>
  </si>
  <si>
    <t>Pašvaldības nodevas</t>
  </si>
  <si>
    <t>3.0</t>
  </si>
  <si>
    <t>21.3.1.0.</t>
  </si>
  <si>
    <t>Ieņēmumi no valūtas kursa svārstībām attiecībā uz budžeta iestāžu sniegtajiem maksas pakalpojumiem un citiem pašu ieņēmumiem</t>
  </si>
  <si>
    <t>21.3.1.1.</t>
  </si>
  <si>
    <t>Ieņēmumi no valūtas kursa svārstībām attiecībā uz pamatbudžeta iestāžu sniegtajiem maksas pakalpojumiem un citiem pašu ieņēmumiem</t>
  </si>
  <si>
    <t>21.3.1.2.</t>
  </si>
  <si>
    <t>Ieņēmumi no valūtas kursa svārstībām attiecībā uz speciālā budžeta iestāžu sniegtajiem maksas pakalpojumiem un citiem pašu ieņēmumiem</t>
  </si>
  <si>
    <t>21.3.1.3.</t>
  </si>
  <si>
    <t>Ieņēmumi no valūtas kursa svārstībām attiecībā uz ziedojumu un dāvinājumu, budžeta iestāžu sniegtajiem maksas pakalpojumiem un citiem pašu ieņēmumiem</t>
  </si>
  <si>
    <t>21.3.1.4.</t>
  </si>
  <si>
    <t>Ieņēmumi no valūtas kursa svārstībām attiecībā uz citu budžeta iestāžu sniegtajiem maksas pakalpojumiem un citiem pašu ieņēmumiem</t>
  </si>
  <si>
    <t>21.3.2.0.</t>
  </si>
  <si>
    <t>Ieņēmumu zaudējumi no valūtas kursa svārstībām attiecībā uz budžeta iestāžu sniegtajiem maksas pakalpojumiem un citiem pašu ieņēmumiem</t>
  </si>
  <si>
    <t>21.3.2.1.</t>
  </si>
  <si>
    <t>Ieņēmumu zaudējumi no valūtas kursa svārstībām attiecībā uz pamatbudžeta iestāžu sniegtajiem maksas pakalpojumiem un citiem pašu ieņēmumiem</t>
  </si>
  <si>
    <t>21.3.2.2.</t>
  </si>
  <si>
    <t>Ieņēmumu zaudējumi no valūtas kursa svārstībām attiecībā uz speciālā budžeta iestāžu sniegtajiem maksas pakalpojumiem un citiem pašu ieņēmumiem</t>
  </si>
  <si>
    <t>21.3.2.3.</t>
  </si>
  <si>
    <t>Ieņēmumu zaudējumi no valūtas kursa svārstībām attiecībā uz citu budžeta iestāžu sniegtajiem maksas pakalpojumiem un citiem pašu ieņēmumiem</t>
  </si>
  <si>
    <t>21.3.3.0.</t>
  </si>
  <si>
    <t>Budžeta iestāžu  ieņēmumi  par  maksas pakalpojumu un citi pašu ieņēmumu  noguldījumiem no (uz) depozīta(-u)</t>
  </si>
  <si>
    <t>21.3.5.1.</t>
  </si>
  <si>
    <t>Mācību maksa</t>
  </si>
  <si>
    <t>21.3.5.2.</t>
  </si>
  <si>
    <t>Ieņēmumi no vecāku maksām</t>
  </si>
  <si>
    <t>21.3.5.9.</t>
  </si>
  <si>
    <t>Pārējie ieņēmumi par izglītības pakalpojumiem</t>
  </si>
  <si>
    <t>Ieņēmumi par dokumentu izsniegšanu un kancelejas pakalpojumiem</t>
  </si>
  <si>
    <t>21.3.7.1.</t>
  </si>
  <si>
    <t>Ieņēmumi par konsulārajiem pakalpojumiem</t>
  </si>
  <si>
    <t>21.3.7.2.</t>
  </si>
  <si>
    <t>Ieņēmumi no preču pavadzīmju realizācijas</t>
  </si>
  <si>
    <t>21.3.7.9.</t>
  </si>
  <si>
    <t>Ieņēmumi par pārējo dokumentu izsniegšanu un pārējiem kancelejas pakalpojumiem</t>
  </si>
  <si>
    <t>21.3.8.1.</t>
  </si>
  <si>
    <t>Ieņēmumi par nomu</t>
  </si>
  <si>
    <t>21.3.8.2.</t>
  </si>
  <si>
    <t>Ieņēmumi par viesnīcu pakalpojumiem</t>
  </si>
  <si>
    <t>21.3.8.3.</t>
  </si>
  <si>
    <t>Ieņēmumi no kustamā īpašuma iznomāšanas</t>
  </si>
  <si>
    <t>21.3.8.4.</t>
  </si>
  <si>
    <t>Ieņēmumi par zemes nomu</t>
  </si>
  <si>
    <t>21.3.8.9.</t>
  </si>
  <si>
    <t>Pārējie ieņēmumi par nomu un īri</t>
  </si>
  <si>
    <t>21.3.9.1.</t>
  </si>
  <si>
    <t>Maksa par personu uzturēšanos sociālās aprūpes iestādēs</t>
  </si>
  <si>
    <t>21.3.9.2.</t>
  </si>
  <si>
    <t>Ieņēmumi no pacientu iemaksām</t>
  </si>
  <si>
    <t>21.3.9.3.</t>
  </si>
  <si>
    <t>Ieņēmumi par biļešu realizāciju</t>
  </si>
  <si>
    <t>Ieņēmumi par dzīvokļu un komunālajiem pakalpojumiem</t>
  </si>
  <si>
    <t>21.3.9.5.</t>
  </si>
  <si>
    <t>Ieņēmumi par projektu īstenošanu</t>
  </si>
  <si>
    <t>21.3.9.6.</t>
  </si>
  <si>
    <t>Ieņēmumi par zinātnes projektu īstenošanu</t>
  </si>
  <si>
    <t>21.3.9.7.</t>
  </si>
  <si>
    <t>Apdrošināšanas sabiedrības saņemtā atlīdzība par autoavārijā cietušu automašīnu un atlīdzības ieskaitīšanu iestādes ieņēmumos</t>
  </si>
  <si>
    <t>Citi ieņēmumi par maksas pakalpojumiem</t>
  </si>
  <si>
    <t>Pārējie 21.3.0.0.grupā neklasificētie budžeta iestāžu ieņēmumi par budžeta iestāžu sniegtajiem maksas pakalpojumiem un citi pašu ieņēmumi</t>
  </si>
  <si>
    <t>21.4.1.0.</t>
  </si>
  <si>
    <t>Ieņēmumi no palīgražošanas un lauksaimniecības produkcijas ražošanas, pārdošanas un produkcijas pārvērtēšanas</t>
  </si>
  <si>
    <t>21.4.1.1.</t>
  </si>
  <si>
    <t>Ieņēmumi no palīgražošanas</t>
  </si>
  <si>
    <t>21.4.1.2.</t>
  </si>
  <si>
    <t>Ieņēmumi no lauksaimniecības produkcijas ražošanas un pārdošanas</t>
  </si>
  <si>
    <t>21.4.1.3.</t>
  </si>
  <si>
    <t>Ieņēmumi no lauksaimniecības produkcijas pārvērtēšanas</t>
  </si>
  <si>
    <t>21.4.2.0.</t>
  </si>
  <si>
    <t>Pārējie šajā klasifikācijā iepriekš neklasificētie ieņēmumi</t>
  </si>
  <si>
    <t>21.4.2.1.</t>
  </si>
  <si>
    <t>Pārtikas un veterinārā dienesta ieņēmumi par valsts uzraudzības un kontroles darbībām</t>
  </si>
  <si>
    <t>21.4.2.2.</t>
  </si>
  <si>
    <t>Ieņēmumi no vadošā partnera partneru grupas īstenotajiem Eiropas Savienības politiku instrumentu projektiem</t>
  </si>
  <si>
    <t>21.4.2.3.</t>
  </si>
  <si>
    <t>Valsts aģentūras „Materiālās rezerves” ieņēmumi no valsts rezervju materiālo vērtību realizācijas</t>
  </si>
  <si>
    <t>21.4.2.9.</t>
  </si>
  <si>
    <t>Pārējie iepriekš neklasificētie īpašiem mērķiem noteiktie ieņēmumi</t>
  </si>
  <si>
    <t>21.4.9.0.</t>
  </si>
  <si>
    <t>Citi iepriekš neklasificētie maksas pakalpojumi un pašu ieņēmumi</t>
  </si>
  <si>
    <t>21.4.9.1.</t>
  </si>
  <si>
    <t>Inventarizācijās konstatētie pārpalikumi</t>
  </si>
  <si>
    <t>21.4.9.2.</t>
  </si>
  <si>
    <t>Ieņēmumi no naturālā veidā saņemtajām materiālajām vērtībām</t>
  </si>
  <si>
    <t>21.4.9.9.</t>
  </si>
  <si>
    <t>Pārējie iepriekš neklasificētie pašu ieņēmumi</t>
  </si>
  <si>
    <t>Ārvalstu finanšu palīdzība</t>
  </si>
  <si>
    <t>Ārvalstu finanšu palīdzība budžeta ieņēmumos (20000)</t>
  </si>
  <si>
    <t>20.0.0.0.</t>
  </si>
  <si>
    <t>IEŅĒMUMI NO EIROPAS SAVIENĪBAS DALĪBVALSTĪM UN EIROPAS SAVIENĪBAS INSTITŪCIJĀM UN PĀRĒJĀM VALSTĪM UN INSTITŪCIJĀM, KURAS NAV EIROPAS SAVIENĪBAS DALĪBVALSTIS UN EIROPAS SAVIENĪBAS INSTITŪCIJAS</t>
  </si>
  <si>
    <t>20.1.0.0.</t>
  </si>
  <si>
    <t>Iemaksas valsts budžetā no Eiropas Savienības pirms pievienošanās finanšu palīdzības</t>
  </si>
  <si>
    <t>20.1.1.0.</t>
  </si>
  <si>
    <t>Ieņēmumi valsts budžetā no Eiropas Savienības pirms pievienošanās finanšu palīdzības</t>
  </si>
  <si>
    <t>20.1.2.0.</t>
  </si>
  <si>
    <t>Atmaksa no Eiropas Savienības pirms pievienošanās finanšu palīdzības gala maksājuma</t>
  </si>
  <si>
    <t>20.1.3.0.</t>
  </si>
  <si>
    <t>Atlīdzība par valsts budžeta līdzfinansējuma neattaisnotajiem izdevumiem par iepriekšējiem saimnieciskiem gadiem</t>
  </si>
  <si>
    <t>20.1.3.1.</t>
  </si>
  <si>
    <t>Atlīdzība par ISPA projektu valsts budžeta līdzfinansējuma neattaisnotajiem izdevumiem par iepriekšējiem saimnieciskiem gadiem</t>
  </si>
  <si>
    <t>20.1.3.2.</t>
  </si>
  <si>
    <t>Atlīdzība par SAPARD projektu valsts budžeta līdzfinansējuma neattaisnotajiem izdevumiem par iepriekšējiem saimnieciskiem gadiem</t>
  </si>
  <si>
    <t>20.1.4.0.</t>
  </si>
  <si>
    <t>Atmaksa valsts budžetā no Eiropas Savienības līdzekļu maksājumu uzkrātajiem procentiem</t>
  </si>
  <si>
    <t>20.2.0.0.</t>
  </si>
  <si>
    <t>Iemaksas valsts budžetā no Eiropas Savienības pārejas perioda finanšu palīdzības</t>
  </si>
  <si>
    <t>20.2.1.0.</t>
  </si>
  <si>
    <t>Ieņēmumi valsts budžetā no Eiropas Savienības pārejas perioda finanšu palīdzības</t>
  </si>
  <si>
    <t>20.2.2.0.</t>
  </si>
  <si>
    <t>Atmaksa no Eiropas Savienības pārejas perioda finanšu palīdzības gala maksājuma</t>
  </si>
  <si>
    <t>20.2.3.0.</t>
  </si>
  <si>
    <t>20.2.4.0.</t>
  </si>
  <si>
    <t>20.3.0.0.</t>
  </si>
  <si>
    <t>Ieņēmumi no struktūrfondiem</t>
  </si>
  <si>
    <t>20.3.1.0.</t>
  </si>
  <si>
    <t>Ieņēmumi no Eiropas Reģionālās attīstības fonda</t>
  </si>
  <si>
    <t>20.3.2.0.</t>
  </si>
  <si>
    <t>Ieņēmumi no Eiropas Sociālā fonda</t>
  </si>
  <si>
    <t>20.3.3.0.</t>
  </si>
  <si>
    <t>Ieņēmumi no Eiropas Lauksaimniecības virzības un garantiju fonda Virzības daļas</t>
  </si>
  <si>
    <t>20.3.4.0.</t>
  </si>
  <si>
    <t>Ieņēmumi no Zivsaimniecības vadības finansēšanas instrumenta</t>
  </si>
  <si>
    <t>20.4.0.0.</t>
  </si>
  <si>
    <t>Ieņēmumi no Kohēzijas fonda</t>
  </si>
  <si>
    <t>20.5.0.0.</t>
  </si>
  <si>
    <t>Ieņēmumi no Eiropas Savienības Kopējās lauksaimniecības un zivsaimniecības politikas īstenošanas instrumentiem</t>
  </si>
  <si>
    <t>20.5.1.0.</t>
  </si>
  <si>
    <t>Ieņēmumi no Eiropas Lauksaimniecības virzības un garantiju fonda Garantiju daļas</t>
  </si>
  <si>
    <t>20.5.2.0.</t>
  </si>
  <si>
    <t>Ieņēmumi no Eiropas Lauksaimniecības garantiju fonda</t>
  </si>
  <si>
    <t>20.5.3.0.</t>
  </si>
  <si>
    <t>Ieņēmumi no Eiropas Lauksaimniecības fonda lauku attīstībai</t>
  </si>
  <si>
    <t>20.5.4.0.</t>
  </si>
  <si>
    <t>Ieņēmumi no Eiropas Zivsaimniecības fonda</t>
  </si>
  <si>
    <t>20.6.0.0.</t>
  </si>
  <si>
    <t>Pārējie ieņēmumi no Eiropas Savienības</t>
  </si>
  <si>
    <t>20.6.1.0.</t>
  </si>
  <si>
    <t>Ieņēmumi no Eiropas Kopienas vienreizējā pievienošanās akta maksājuma</t>
  </si>
  <si>
    <t>20.6.2.0.</t>
  </si>
  <si>
    <t>Ieņēmumi no Eiropas Kopienas iniciatīvām</t>
  </si>
  <si>
    <t>20.6.3.0.</t>
  </si>
  <si>
    <t>Ieņēmumi no EIROSTAT par statistisko programmu īstenošanu</t>
  </si>
  <si>
    <t>20.6.4.0.</t>
  </si>
  <si>
    <t>Eiropas Komisijas atmaksa par piedalīšanos Eiropas Patērētāju informācijas centra darbībā</t>
  </si>
  <si>
    <t>20.6.5.0.</t>
  </si>
  <si>
    <t>Ieņēmumi no Eiropas Komisijas par Latvijas valsts programmas "Forest Focus" īstenošanu</t>
  </si>
  <si>
    <t>20.6.6.0.</t>
  </si>
  <si>
    <t>Ieņēmumi no Eiropas Savienības par Latvijas Nacionālās zivsaimniecības datu vākšanas programmas īstenošanu</t>
  </si>
  <si>
    <t>20.6.9.0.</t>
  </si>
  <si>
    <t>20.7.0.0.</t>
  </si>
  <si>
    <t>Atmaksa valsts budžetā par nepamatoti vai nepareizi veiktajiem izdevumiem par Eiropas Savienības politiku instrumentu finansēto projektu īstenošanu</t>
  </si>
  <si>
    <t>20.7.1.0.</t>
  </si>
  <si>
    <t>Atmaksa valsts budžetā par nepamatoti vai nepareizi veiktajiem izdevumiem par Eiropas Savienības politiku instrumentu finansēto daļu projektu īstenošanā</t>
  </si>
  <si>
    <t>20.7.2.0.</t>
  </si>
  <si>
    <t>Atmaksa valsts budžetā par nepamatoti vai nepareizi veiktajiem izdevumiem no valsts budžeta finansējuma daļas Eiropas Savienības politiku instrumentu finansēto projektu īstenošanā</t>
  </si>
  <si>
    <t>20.8.0.0.</t>
  </si>
  <si>
    <t>Ieņēmumi no pārējām valstīm un institūcijām, kuras nav Eiropas Savienības dalībvalstis un Eiropas Savienības institūcijas</t>
  </si>
  <si>
    <t>20.8.1.0.</t>
  </si>
  <si>
    <t>Ieņēmumi no Norvēģijas finanšu instrumenta</t>
  </si>
  <si>
    <t>20.8.2.0.</t>
  </si>
  <si>
    <t>Ieņēmumi no Eiropas Ekonomikas zonas finanšu instrumenta</t>
  </si>
  <si>
    <t>20.8.9.0.</t>
  </si>
  <si>
    <t>Citi ieņēmumi no pārējām valstīm un institūcijām, kuras nav Eiropas Savienības dalībvalstis un Eiropas Savienības institūcijas</t>
  </si>
  <si>
    <t>Ārvalstu finanšu palīdzība iestādes ieņēmumos</t>
  </si>
  <si>
    <t>BUDŽETA IESTĀŽU IEŅĒMUMI</t>
  </si>
  <si>
    <t>Budžeta iestādes ieņēmumi no ārvalstu finanšu palīdzības</t>
  </si>
  <si>
    <t>21.1.1.0.</t>
  </si>
  <si>
    <t>Ieņēmumi no valūtas kursa svārstībām attiecībā uz ārvalstu finanšu palīdzības līdzekļiem</t>
  </si>
  <si>
    <t>21.1.1.1.</t>
  </si>
  <si>
    <t>Ieņēmumi no valūtas kursa svārstībām attiecībā uz pamatbudžeta ārvalstu finanšu palīdzības līdzekļiem</t>
  </si>
  <si>
    <t>21.1.1.2.</t>
  </si>
  <si>
    <t>Ieņēmumi no valūtas kursa svārstībām attiecībā uz speciālā budžeta ārvalstu finanšu palīdzības līdzekļiem</t>
  </si>
  <si>
    <t>21.1.1.3.</t>
  </si>
  <si>
    <t>Ieņēmumi no valūtas kursa svārstībām attiecībā uz ziedojumu un dāvinājumu budžetu ārvalstu finanšu palīdzības līdzekļiem</t>
  </si>
  <si>
    <t>21.1.1.4.</t>
  </si>
  <si>
    <t>Ieņēmumi no valūtas kursa svārstībām attiecībā uz citu budžetu ārvalstu finanšu palīdzības līdzekļiem</t>
  </si>
  <si>
    <t>21.1.2.0.</t>
  </si>
  <si>
    <t>Ieņēmumu zaudējumi no valūtas kursa svārstībām attiecībā uz ārvalstu finanšu palīdzības līdzekļiem</t>
  </si>
  <si>
    <t>21.1.2.1.</t>
  </si>
  <si>
    <t>Ieņēmumu zaudējumi no valūtas kursa svārstībām attiecībā uz pamatbudžeta ārvalstu finanšu palīdzības līdzekļiem</t>
  </si>
  <si>
    <t>21.1.2.2.</t>
  </si>
  <si>
    <t>Ieņēmumu zaudējumi no valūtas kursa svārstībām attiecībā uz speciālā budžeta ārvalstu finanšu palīdzības līdzekļiem</t>
  </si>
  <si>
    <t>21.1.2.3.</t>
  </si>
  <si>
    <t>Ieņēmumu zaudējumi no valūtas kursa svārstībām attiecībā uz ziedojumu un dāvinājumu budžeta ārvalstu finanšu palīdzības līdzekļiem</t>
  </si>
  <si>
    <t>21.1.2.4.</t>
  </si>
  <si>
    <t>Ieņēmumu zaudējumi no valūtas kursa svārstībām attiecībā uz citu budžetu ārvalstu finanšu palīdzības līdzekļiem</t>
  </si>
  <si>
    <t>21.1.3.0.</t>
  </si>
  <si>
    <t>Ārvalstu finanšu palīdzības ieņēmumi no(uz) depozīta(-u)</t>
  </si>
  <si>
    <t>21.1.4.0.</t>
  </si>
  <si>
    <t>Procentu ieņēmumi par ārvalstu finanšu palīdzības budžeta līdzekļu ieguldījumiem depozītā vai kontu atlikumiem</t>
  </si>
  <si>
    <t>21.1.5.0.</t>
  </si>
  <si>
    <t>Eiropas Savienības līdzfinansējums Kohēzijas projektu īstenošanai</t>
  </si>
  <si>
    <t>21.1.6.0.</t>
  </si>
  <si>
    <t>Eiropas Savienības līdzfinansējums SAPARD programmu īstenošanai</t>
  </si>
  <si>
    <t>21.1.7.0.</t>
  </si>
  <si>
    <t>Atlīdzība par Eiropas Savienības finansēto projektu veiktajiem neattaisnotajiem izdevumiem iepriekšējos saimnieciskajos gados</t>
  </si>
  <si>
    <t>21.1.7.1.</t>
  </si>
  <si>
    <t>Atlīdzība par Kohēzijas projektu Eiropas Savienības finansējuma neattaisnotajiem izdevumiem par iepriekšējiem saimnieciskiem gadiem</t>
  </si>
  <si>
    <t>21.1.7.2.</t>
  </si>
  <si>
    <t>Atlīdzība par SAPARD programmu Eiropas Savienības finansējuma neattaisnotajiem izdevumiem par iepriekšējiem saimnieciskiem gadiem</t>
  </si>
  <si>
    <t>21.1.8.0.</t>
  </si>
  <si>
    <t>Naudas sodi par Eiropas Savienības finansējuma neattaisnotajiem izdevumiem</t>
  </si>
  <si>
    <t>21.1.8.1.</t>
  </si>
  <si>
    <t>Naudas sodi par Kohēzijas projektu Eiropas Savienības finansējuma neattaisnotajiem izdevumiem</t>
  </si>
  <si>
    <t>21.1.8.2.</t>
  </si>
  <si>
    <t>Naudas sodi par SAPARD programmu Eiropas Savienības finansējuma neattaisnotajiem izdevumiem</t>
  </si>
  <si>
    <t>21.1.9.0.</t>
  </si>
  <si>
    <t>Ieņēmumi no citu Eiropas Savienības politiku instrumentu finansēto projektu un pasākumu īstenošanas un citu valstu finanšu palīdzības programmu īstenošanas</t>
  </si>
  <si>
    <t>21.1.9.1.</t>
  </si>
  <si>
    <t>Ieņēmumi no citu Eiropas Savienības politiku instrumentu līdzfinansēto projektu un pasākumu īstenošanas, kas nav Eiropas Savienības struktūrfondi</t>
  </si>
  <si>
    <t>21.1.9.2.</t>
  </si>
  <si>
    <t>Ieņēmumi no citu valstu finanšu palīdzības programmas īstenošanas</t>
  </si>
  <si>
    <t>21.2.0.0.</t>
  </si>
  <si>
    <t>Ārvalstu finanšu palīdzības atmaksa valsts pamatbudžetā</t>
  </si>
  <si>
    <t>21.2.1.0.</t>
  </si>
  <si>
    <t>Ārvalstu finanšu palīdzība atmaksām valsts pamatbudžetam</t>
  </si>
  <si>
    <t>21.2.9.0.</t>
  </si>
  <si>
    <t>Pārējā ārvalstu finanšu palīdzība</t>
  </si>
  <si>
    <t>Transferti (18000+19000)</t>
  </si>
  <si>
    <t>VALSTS BUDŽETA TRANSFERTI</t>
  </si>
  <si>
    <t>18.1.0.0.</t>
  </si>
  <si>
    <t>Valsts pamatbudžeta savstarpējie transferti</t>
  </si>
  <si>
    <t>18.1.1.0.</t>
  </si>
  <si>
    <t>Atmaksa valsts pamatbudžetā par veiktajiem izdevumiem ES fondu līdzfinansētajos projektos</t>
  </si>
  <si>
    <t>18.1.1.1.</t>
  </si>
  <si>
    <t>Atmaksa valsts pamatbudžetā  par valsts budžeta iestādes Eiropas Reģionālās attīstības fonda līdzfinansēto projektu un (vai) pasākumu īstenošanā veiktajiem uzturēšanas izdevumiem</t>
  </si>
  <si>
    <t>18.1.1.2.</t>
  </si>
  <si>
    <t>Atmaksa valsts pamatbudžetā par valsts budžeta iestādes Eiropas Reģionālās attīstības fonda finansēto projektu un (vai) pasākumu īstenošanā veiktajiem kapitālajiem izdevumiem</t>
  </si>
  <si>
    <t>18.1.1.3.</t>
  </si>
  <si>
    <t>Atmaksa valsts pamatbudžetā  par valsts budžeta iestādes Eiropas Sociālā fonda finansēto projektu un (vai) pasākumu īstenošanā veiktajiem uzturēšanas izdevumiem</t>
  </si>
  <si>
    <t>18.1.1.4.</t>
  </si>
  <si>
    <t>Atmaksa valsts pamatbudžetā par valsts budžeta iestādes Eiropas Sociālā fonda līdzfinansēto projektu un (vai) pasākumu īstenošanā veiktajiem kapitālajiem izdevumiem</t>
  </si>
  <si>
    <t>18.1.1.5.</t>
  </si>
  <si>
    <t>Atmaksa valsts pamatbudžetā  par valsts budžeta iestādes Eiropas Lauksaimniecības virzības un garantiju fonda Virzības daļas finansēto projektu un (vai) pasākumu īstenošanā veiktajiem uzturēšanas izdevumiem</t>
  </si>
  <si>
    <t>18.1.1.6.</t>
  </si>
  <si>
    <t>Atmaksa valsts pamatbudžetā par valsts budžeta iestādes Eiropas Lauksaimniecības virzības un garantiju fonda Virzības daļas līdzfinansēto projektu un (vai) pasākumu īstenošanā veiktajiem kapitālajiem izdevumiem</t>
  </si>
  <si>
    <t>18.1.1.7.</t>
  </si>
  <si>
    <t>Atmaksa valsts pamatbudžetā par valsts budžeta iestādes Zivsaimniecības vadības finansēšanas instrumenta finansēto projektu un (vai) pasākumu īstenošanā veiktajiem uzturēšanas izdevumiem</t>
  </si>
  <si>
    <t>18.1.1.8.</t>
  </si>
  <si>
    <t>Atmaksa valsts pamatbudžetā par valsts budžeta iestādes Zivsaimniecības vadības finansēšanas instrumenta līdzfinansēto projektu un (vai) pasākumu īstenošanā veiktajiem kapitālajiem izdevumiem</t>
  </si>
  <si>
    <t>18.1.1.9.</t>
  </si>
  <si>
    <t>Atmaksa valsts pamatbudžetā no vadošās iestādes par valsts budžeta iestādes un citu organizāciju Eiropas Kopienas iniciatīvas EQUAL finansēto projektu īstenošanā veiktajiem uzturēšanas izdevumiem</t>
  </si>
  <si>
    <t>18.1.2.0.</t>
  </si>
  <si>
    <t>Citas atmaksas valsts pamatbudžetā</t>
  </si>
  <si>
    <t>18.1.2.1.</t>
  </si>
  <si>
    <t>Atmaksa par veiktajiem kārtējiem izdevumiem</t>
  </si>
  <si>
    <t>18.1.2.2.</t>
  </si>
  <si>
    <t>Atmaksa par veiktajiem kapitālajiem izdevumiem</t>
  </si>
  <si>
    <t>18.1.2.3.</t>
  </si>
  <si>
    <t>Atmaksa par veiktajām subsīdijām un dotācijām</t>
  </si>
  <si>
    <t>18.1.3.0.</t>
  </si>
  <si>
    <t>Valsts pamatbudžeta iestāžu saņemtie transferta pārskaitījumi no citas ministrijas vai centrālās iestādes valsts pamatbudžetā</t>
  </si>
  <si>
    <t>18.1.3.1.</t>
  </si>
  <si>
    <t>Valsts pamatbudžeta iestāžu saņemtie transferta pārskaitījumi no valsts pamatbudžeta dotācijas no vispārējiem ieņēmumiem</t>
  </si>
  <si>
    <t>18.1.3.2.</t>
  </si>
  <si>
    <t>Valsts pamatbudžeta iestāžu saņemtie transferta pārskaitījumi no valsts pamatbudžeta ārvalstu finanšu palīdzības līdzekļiem</t>
  </si>
  <si>
    <t>18.1.4.0.</t>
  </si>
  <si>
    <t>Valsts pamatbudžeta iestāžu saņemtie transferta pārskaitījumi</t>
  </si>
  <si>
    <t>18.1.5.0.</t>
  </si>
  <si>
    <t>Subsīdiju un dotāciju transferti</t>
  </si>
  <si>
    <t>18.1.5.1.</t>
  </si>
  <si>
    <t>Valsts pamatbudžetā saņemtie transferti no Finanšu ministrijas apakšprogrammas ”Līdzekļi neparedzētiem gadījumiem” uz valsts pamatbudžetu</t>
  </si>
  <si>
    <t>18.1.5.2.</t>
  </si>
  <si>
    <t>Transferti no valsts pamatbudžeta uz valsts pamatbudžetu Kultūrkapitāla fonda darbības nodrošināšanai</t>
  </si>
  <si>
    <t>18.1.5.3.</t>
  </si>
  <si>
    <t>Pārējie subsīdiju un dotāciju transferti no valsts pamatbudžeta uz valsts pamatbudžetu</t>
  </si>
  <si>
    <t>18.2.0.0.</t>
  </si>
  <si>
    <t>Uzturēšanas izdevumu transferti valsts speciālajā budžetā no valsts pamatbudžeta</t>
  </si>
  <si>
    <t>18.2.1.0.</t>
  </si>
  <si>
    <t>Saņemtās dotācijas no valsts pamatbudžeta</t>
  </si>
  <si>
    <t>18.2.1.1.</t>
  </si>
  <si>
    <t>Valsts pamatbudžeta dotācija Valsts sociālās apdrošināšanas aģentūrai no valsts budžeta izmaksājamo valsts sociālo pabalstu aprēķināšanai, piešķiršanai un piegādei</t>
  </si>
  <si>
    <t>18.2.1.2.</t>
  </si>
  <si>
    <t>Valsts iemaksas valsts sociālajai apdrošināšanai valsts pensiju apdrošināšanai</t>
  </si>
  <si>
    <t>18.2.1.3.</t>
  </si>
  <si>
    <t>Valsts iemaksas sociālajai apdrošināšanai bezdarba gadījumam</t>
  </si>
  <si>
    <t>18.2.1.4.</t>
  </si>
  <si>
    <t>Valsts budžeta dotācija apgādnieka zaudējumu pensiju izmaksai</t>
  </si>
  <si>
    <t>18.2.1.5.</t>
  </si>
  <si>
    <t>Valsts budžeta dotācija Augstākās Padomes deputātu pensiju izmaksai</t>
  </si>
  <si>
    <t>18.2.1.6.</t>
  </si>
  <si>
    <t>Valsts budžeta dotācija Valsts sociālās apdrošināšanas aģentūrai kompensāciju izmaksām spaidu darbos nodarbinātām personām</t>
  </si>
  <si>
    <t>18.2.1.7.</t>
  </si>
  <si>
    <t>Dotācija politiski represēto personu pensiju atvieglojumiem</t>
  </si>
  <si>
    <t>18.2.1.8.</t>
  </si>
  <si>
    <t>Pārējās dotācijas no valsts pamatbudžeta</t>
  </si>
  <si>
    <t>18.2.2.0.</t>
  </si>
  <si>
    <t>Pārējie uzturēšanas izdevumu transferti valsts speciālajā budžetā no valsts pamatbudžeta</t>
  </si>
  <si>
    <t>18.3.0.0.</t>
  </si>
  <si>
    <t>Kapitālo izdevumu transferti  no valsts pamatbudžeta  uz valsts speciālo budžetu</t>
  </si>
  <si>
    <t>18.4.0.0.</t>
  </si>
  <si>
    <t>Transferta ieņēmumi valsts pamatbudžetā no valsts speciālā budžeta</t>
  </si>
  <si>
    <t>18.4.1.0.</t>
  </si>
  <si>
    <t>Transferta ieņēmumi uzturēšanas izdevumiem no valsts speciālā budžeta uz valsts pamatbudžetu</t>
  </si>
  <si>
    <t>18.4.2.0.</t>
  </si>
  <si>
    <t>Transferta ieņēmumi kapitālajiem izdevumiem valsts pamatbudžetā no valsts specialā budžeta</t>
  </si>
  <si>
    <t>18.5.0.0.</t>
  </si>
  <si>
    <t>Valsts speciālā budžeta savstarpējie transferti</t>
  </si>
  <si>
    <t>18.5.2.0.</t>
  </si>
  <si>
    <t>Valsts sociālās apdrošināšanas speciālā budžeta transferti</t>
  </si>
  <si>
    <t>18.5.2.1.</t>
  </si>
  <si>
    <t>No nodarbinātības speciālā budžeta valsts pensiju apdrošināšanai</t>
  </si>
  <si>
    <t>18.5.2.2.</t>
  </si>
  <si>
    <t>No darba negadījumu speciālā budžeta valsts pensiju apdrošināšanai</t>
  </si>
  <si>
    <t>18.5.2.3.</t>
  </si>
  <si>
    <t>No invaliditātes, maternitātes un slimības speciālā budžeta valsts pensiju apdrošināšanai</t>
  </si>
  <si>
    <t>18.5.2.4.</t>
  </si>
  <si>
    <t>No darba negadījumu speciālā budžeta sociālajai apdrošināšanai bezdarba gadījumam</t>
  </si>
  <si>
    <t>18.5.2.5.</t>
  </si>
  <si>
    <t>No invaliditātes, maternitātes un slimības speciālā budžeta sociālajai apdrošināšanai bezdarba gadījumam</t>
  </si>
  <si>
    <t>18.5.2.6.</t>
  </si>
  <si>
    <t>No valsts pensiju speciālā budžeta ieskaitītie līdzekļi Valsts sociālās apdrošināšanas aģentūrai</t>
  </si>
  <si>
    <t>18.5.2.7.</t>
  </si>
  <si>
    <t>No nodarbinātības speciālā budžeta ieskaitītie līdzekļi Valsts sociālās apdrošināšanas aģentūrai</t>
  </si>
  <si>
    <t>18.5.2.8.</t>
  </si>
  <si>
    <t>No darba negadījumu speciālā budžeta ieskaitītie līdzekļi Valsts sociālās apdrošināšanas aģentūrai</t>
  </si>
  <si>
    <t>18.5.2.9.</t>
  </si>
  <si>
    <t>No invaliditātes, maternitātes un slimības speciālā budžeta ieskaitītie līdzekļi Valsts sociālās apdrošināšanas aģentūrai</t>
  </si>
  <si>
    <t>Ieņēmumi uzturēšanas izdevumiem pašvaldību pamatbudžetā no valsts budžeta</t>
  </si>
  <si>
    <t>18.6.1.0.</t>
  </si>
  <si>
    <t>Dotācijas pašvaldību budžetiem</t>
  </si>
  <si>
    <t>18.6.1.1.</t>
  </si>
  <si>
    <t>Dotācijas Administratīvi teritoriālās reformas likuma izpildei</t>
  </si>
  <si>
    <t>18.6.1.2.</t>
  </si>
  <si>
    <t>Dotācija iedzīvotāju ienākuma nodokļa prognozes neizpildes kompensācijai</t>
  </si>
  <si>
    <t>18.6.1.3.</t>
  </si>
  <si>
    <t>Dotācijas pašvaldībām no SAPARD programmas līdzekļiem</t>
  </si>
  <si>
    <t>18.6.1.4.</t>
  </si>
  <si>
    <t>Dotācijas pašvaldībām par Eiropas Savienības politiku instrumentu līdzfinansēto projektu un (vai) pasākumu īstenošanu</t>
  </si>
  <si>
    <t>18.6.1.5.</t>
  </si>
  <si>
    <t>Dotācijareģionu kapacitātes veicināšanai</t>
  </si>
  <si>
    <t>18.6.1.6.</t>
  </si>
  <si>
    <t>No Izglītības ministrijas budžeta programmas pārskaitītā dotācija pašvaldības (pagasta, novada) pamatbudžetam</t>
  </si>
  <si>
    <t>18.6.1.7.</t>
  </si>
  <si>
    <t>No Kultūras ministrijas budžeta programmas pārskaitītā dotācija pašvaldības (pagasta, novada) pamatbudžetam</t>
  </si>
  <si>
    <t>18.6.1.8.</t>
  </si>
  <si>
    <t>Dotācijas pašvaldībām nodarbinātības pasākumu veicināšanai</t>
  </si>
  <si>
    <t>18.6.1.9.</t>
  </si>
  <si>
    <t>Pārējās dotācijas</t>
  </si>
  <si>
    <t>18.6.2.0.</t>
  </si>
  <si>
    <t>Mērķdotācijas pašvaldību budžetiem</t>
  </si>
  <si>
    <t>18.6.2.1.</t>
  </si>
  <si>
    <t>Mērķdotācijas izglītības pasākumiem</t>
  </si>
  <si>
    <t>18.6.2.2.</t>
  </si>
  <si>
    <t>Mērķdotācijas kultūras pasākumiem</t>
  </si>
  <si>
    <t>18.6.2.3.</t>
  </si>
  <si>
    <t>Mērķdotācijas plānošanas reģionu, rajonu un vietējo pašvaldību teritorijas plānojuma izstrādei</t>
  </si>
  <si>
    <t>18.6.2.4.</t>
  </si>
  <si>
    <t>Mērķdotācijas pašvaldību pamatizglītības, vispārējās vidējās izglītības, profesionālās izglītības, speciālās izglītības iestāžu un daļējai interešu izglītības programmu pedagogu darba samaksai un valsts sociālās apdrošināšanas obligātajām iemaksām</t>
  </si>
  <si>
    <t>18.6.2.5.</t>
  </si>
  <si>
    <t>Mērķdotācijas pašvaldību izglītības iestāžu piecgadīgo un sešgadīgo bērnu apmācības pedagogu darba samaksai un valsts sociālās apdrošināšanas obligātajām iemaksām</t>
  </si>
  <si>
    <t>18.6.2.6.</t>
  </si>
  <si>
    <t>Mērķdotācijas pašvaldību apvienošanās (sadarbības) projektu sagatavošanai un administratīvo teritoriju izpētei</t>
  </si>
  <si>
    <t>18.6.2.7.</t>
  </si>
  <si>
    <t>Mērķdotācijas veselības aizsardzības pasākumiem</t>
  </si>
  <si>
    <t>18.6.2.8.</t>
  </si>
  <si>
    <t>Mērķdotācijas sociālās nodrošināšanas pasākumiem</t>
  </si>
  <si>
    <t>18.6.2.9.</t>
  </si>
  <si>
    <t>Pārējās mērķdotācijas pašvaldībām</t>
  </si>
  <si>
    <t>18.6.3.0.</t>
  </si>
  <si>
    <t xml:space="preserve">Valsts budžeta iestāžu uzturēšanas izdevumu transferti pašvaldībām ārvalstu finanšu palīdzības projektu īstenošanai. </t>
  </si>
  <si>
    <t>18.6.4.0.</t>
  </si>
  <si>
    <t>Ieņēmumi no pašvaldību finanšu izlīdzināšanas fonda</t>
  </si>
  <si>
    <t>18.6.4.1.</t>
  </si>
  <si>
    <t>Pašvaldību finanšu izlīdzināšanas fonda transferti pašvaldību budžetiem</t>
  </si>
  <si>
    <t>18.6.4.2.</t>
  </si>
  <si>
    <t>Iepriekšējā gada nesaņemtie transferti pašvaldību budžetiem</t>
  </si>
  <si>
    <t>18.6.4.9.</t>
  </si>
  <si>
    <t>Pārējie pašvaldību budžetu ieņēmumi no pašvaldību finanšu izlīdzināšanas fonda</t>
  </si>
  <si>
    <t>18.6.9.0.</t>
  </si>
  <si>
    <t>Pārējie valsts budžeta iestāžu uzturēšanas izdevumu transferti pašvaldībām</t>
  </si>
  <si>
    <t>18.7.0.0.</t>
  </si>
  <si>
    <t>Ieņēmumi pašvaldību pamatbudžetā no valsts budžeta iestādēm kapitālajiem izdevumiem</t>
  </si>
  <si>
    <t>18.7.1.0.</t>
  </si>
  <si>
    <t>Mērķdotācijas pašvaldību kapitālajiem izdevumiem</t>
  </si>
  <si>
    <t>18.7.2.0.</t>
  </si>
  <si>
    <t xml:space="preserve"> Kapitālo izdevumu transferti valsts budžeta iestāžu (valsts budžeta līdzdalības maksājumi) pašvaldībām ārvalstu finanšu palīdzības projektu īstenošanai</t>
  </si>
  <si>
    <t>18.7.3.0.</t>
  </si>
  <si>
    <t>Pārējie valsts budžeta iestāžu kapitālo izdevumu transferti pašvaldībām</t>
  </si>
  <si>
    <t>18.8.1.2.</t>
  </si>
  <si>
    <t>Kapitālo izdevumu transferti pašvaldību budžetā par Eiropas Savienības struktūrfondu finansēto daļu projektu īstenošanai</t>
  </si>
  <si>
    <t>18.8.2.0.</t>
  </si>
  <si>
    <t>Ieņēmumi par valsts budžeta finansējuma daļu Eiropas Savienības struktūrfondu finansēto projektu īstenošanai</t>
  </si>
  <si>
    <t>18.8.2.1.</t>
  </si>
  <si>
    <t>Uzturēšanas izdevumu transferti pašvaldību budžetā par valsts budžeta līdzdalības maksājuma daļu Eiropas Savienības struktūrfondu finansēto projektu īstenošanai</t>
  </si>
  <si>
    <t>18.8.2.2.</t>
  </si>
  <si>
    <t>Kapitālo izdevumu transferti pašvaldību budžetā par valsts budžeta finansējuma daļu Eiropas Savienības struktūrfondu finansēto projektu īstenošanai</t>
  </si>
  <si>
    <t>18.9.0.0.</t>
  </si>
  <si>
    <t>Ieņēmumi pašvaldības speciālajā budžetā no valsts pamatbudžeta</t>
  </si>
  <si>
    <t>18.9.1.0.</t>
  </si>
  <si>
    <t>Mērķdotācijas pašvaldību autoceļu (ielu) fondiem</t>
  </si>
  <si>
    <t>18.9.2.0.</t>
  </si>
  <si>
    <t>Mērķdotācijas pašvaldībām pasažieru regulārajiem pārvadājumiem ar autobusiem</t>
  </si>
  <si>
    <t>18.9.3.0.</t>
  </si>
  <si>
    <t>Pārējie transferti no valsts pamatbudžeta uz pašvaldību speciālo budžetu.</t>
  </si>
  <si>
    <t>18.9.4.0.</t>
  </si>
  <si>
    <t>Valsts budžeta transferti kapitālajiem izdevumiem no valsts speciālā budžeta uz pašvaldības speciālo budžetu</t>
  </si>
  <si>
    <t>PAŠVALDĪBU BUDŽETU TRANSFERTI</t>
  </si>
  <si>
    <t>Ieņēmumi no vienas pašvaldības cita budžeta veida</t>
  </si>
  <si>
    <t>19.1.1.0.</t>
  </si>
  <si>
    <t>Saņemtie transferta ieņēmumi uzturēšanas izdevumiem starp vienas pašvaldības dažādiem budžeta veidiem</t>
  </si>
  <si>
    <t>19.1.1.1.</t>
  </si>
  <si>
    <t>No pamatbudžeta uz speciālo budžetu</t>
  </si>
  <si>
    <t>19.1.1.2.</t>
  </si>
  <si>
    <t>No speciālā budžeta uz pamatbudžetu</t>
  </si>
  <si>
    <t>19.1.2.0.</t>
  </si>
  <si>
    <t>Saņemtie transferta ieņēmumi kapitāliem izdevumiem starp vienas pašvaldības dažādiem budžeta veidiem</t>
  </si>
  <si>
    <t>19.1.2.1.</t>
  </si>
  <si>
    <t>19.1.2.2.</t>
  </si>
  <si>
    <t>19.2.1.0.</t>
  </si>
  <si>
    <t>Ieņēmumi izglītības funkciju nodrošināšanai</t>
  </si>
  <si>
    <t>19.2.2.0.</t>
  </si>
  <si>
    <t>Ieņēmumi kultūras funkciju nodrošināšanai</t>
  </si>
  <si>
    <t>19.2.3.0.</t>
  </si>
  <si>
    <t>Ieņēmumi sociālās palīdzības funkciju nodrošināšanai</t>
  </si>
  <si>
    <t>19.2.4.0.</t>
  </si>
  <si>
    <t>Ieņēmumi par līdzfinansējuma projektu īstenošanu</t>
  </si>
  <si>
    <t>19.3.2.0.</t>
  </si>
  <si>
    <t>Pārējie ieņēmumi no citām pašvaldībām</t>
  </si>
  <si>
    <t>Ieņēmumi no rajona padomēm</t>
  </si>
  <si>
    <t>19.3.1.0.</t>
  </si>
  <si>
    <t>Ieņēmumi pašvaldības budžetā no rajona padomes no valsts budžeta dotāciju un mērķdotāciju sadales</t>
  </si>
  <si>
    <t>19.3.1.1.</t>
  </si>
  <si>
    <t>Izglītības funkcijas nodrošināšanai no valsts dotāciju un mērķdotāciju sadales</t>
  </si>
  <si>
    <t>19.3.1.2.</t>
  </si>
  <si>
    <t>Kultūras funkcijas nodrošināšanai no valsts dotāciju un mērķdotāciju sadales</t>
  </si>
  <si>
    <t>19.3.1.3.</t>
  </si>
  <si>
    <t>Autoceļu (ielu) fondam no valsts dotāciju un mērķdotāciju sadales</t>
  </si>
  <si>
    <t>19.3.1.4.</t>
  </si>
  <si>
    <t>Pasažieru regulārajiem pārvadājumiem no valsts dotāciju un mērķdotāciju sadales</t>
  </si>
  <si>
    <t>19.3.1.9.</t>
  </si>
  <si>
    <t>Pārējo valsts budžeta dotāciju un mērķdotāciju sadales ieņēmumi</t>
  </si>
  <si>
    <t>Pārējie maksājumi no rajona padomēm</t>
  </si>
  <si>
    <t>19.3.2.1.</t>
  </si>
  <si>
    <t>Izglītības funkcijas nodrošināšanai no rajona padomju līdzekļiem</t>
  </si>
  <si>
    <t>19.3.2.2.</t>
  </si>
  <si>
    <t>Kultūras funkcijas nodrošināšanai no rajona padomju līdzekļiem</t>
  </si>
  <si>
    <t>19.3.2.9.</t>
  </si>
  <si>
    <t>Pārējo funkciju nodrošināšanai pašvaldībām no rajona padomju līdzekļiem</t>
  </si>
  <si>
    <t>19.4.0.0.</t>
  </si>
  <si>
    <t>Pašvaldību savstarpējie kapitālo izdevumu transferti</t>
  </si>
  <si>
    <t>19.4.1.0.</t>
  </si>
  <si>
    <t>Pašvaldību budžeta kapitālo izdevumu transferti no vienas pašvaldības pamatbudžeta uz citas pašvaldības pamatbudžetu</t>
  </si>
  <si>
    <t>19.4.2.0.</t>
  </si>
  <si>
    <t>Pašvaldību budžeta kapitālo izdevumu transferti no rajona padomes pamatbudžeta uz pašvaldības pamatbudžetu</t>
  </si>
  <si>
    <t>19.4.3.0.</t>
  </si>
  <si>
    <t>Pašvaldību budžeta kapitālo izdevumu transferti no vienas pašvaldības speciālā budžeta uz citas pašvaldības speciālo budžetu</t>
  </si>
  <si>
    <t>19.4.4.0.</t>
  </si>
  <si>
    <t>Pašvaldību budžeta kapitālo izdevumu transferti no rajona padomes speciālā budžeta uz pašvaldības speciālo budžetu</t>
  </si>
  <si>
    <t>19.5.0.0.</t>
  </si>
  <si>
    <t>Ieņēmumi valsts pamatbudžetā no pašvaldību budžeta</t>
  </si>
  <si>
    <t>19.5.1.0.</t>
  </si>
  <si>
    <t>Ieņēmumi valsts pamatbudžetā uzturēšanas izdevumiem no pašvaldību pamatbudžeta</t>
  </si>
  <si>
    <t>19.5.2.0.</t>
  </si>
  <si>
    <t>Ieņēmumi valsts pamatbudžetā kapitālajiem izdevumiem no pašvaldību pamatbudžeta</t>
  </si>
  <si>
    <t>19.5.3.0.</t>
  </si>
  <si>
    <t>Ieņēmumi valsts pamatbudžetā uzturēšanas izdevumiem no pašvaldību speciālā budžeta</t>
  </si>
  <si>
    <t>19.5.4.0.</t>
  </si>
  <si>
    <t>Ieņēmumi valsts pamatbudžetā kapitālajiem izdevumiem no pašvaldību speciālā budžeta</t>
  </si>
  <si>
    <t>19.6.0.0.</t>
  </si>
  <si>
    <t>Ieņēmumi valsts speciālajā budžetā no pašvaldību budžeta</t>
  </si>
  <si>
    <t>19.6.1.0.</t>
  </si>
  <si>
    <t>Ieņēmumi valsts speciālajā budžetā uzturēšanas izdevumiem no pašvaldību pamatbudžeta</t>
  </si>
  <si>
    <t>19.6.2.0.</t>
  </si>
  <si>
    <t>Ieņēmumi valsts speciālajā budžetā kapitālajiem izdevumiem no pašvaldību pamatbudžeta</t>
  </si>
  <si>
    <t>19.6.3.0.</t>
  </si>
  <si>
    <t>Ieņēmumi valsts speciālajā budžetā uzturēšanas izdevumiem no pašvaldību speciālā budžeta</t>
  </si>
  <si>
    <t>19.6.4.0.</t>
  </si>
  <si>
    <t>Ieņēmumi valsts speciālajā budžetā kapitālajiem izdevumiem no pašvaldību speciālā budžeta</t>
  </si>
  <si>
    <t>SAŅEMTIE ZIEDOJUMI UN DĀVINĀJUMI</t>
  </si>
  <si>
    <t>23.0.0.0.</t>
  </si>
  <si>
    <t>23.1.0.0.</t>
  </si>
  <si>
    <t>Ziedojumu un dāvinājumu ieņēmumu no valūtas kursa svārstībām</t>
  </si>
  <si>
    <t>23.1.1.0.</t>
  </si>
  <si>
    <t>Ieņēmumi no valūtas kursa svārstībām attiecībā uz ziedojumu un dāvinājumu ieņēmumiem</t>
  </si>
  <si>
    <t>23.1.2.0.</t>
  </si>
  <si>
    <t>Ieņēmumu zaudējumi no valūtas kursa svārstībām attiecībā uz ziedojumu un dāvinājumu ieņēmumiem</t>
  </si>
  <si>
    <t>23.2.0.0.</t>
  </si>
  <si>
    <t>Ziedojumu un dāvinājumu ieņēmumi no (uz) depozīta(-u)</t>
  </si>
  <si>
    <t>23.3.0.0.</t>
  </si>
  <si>
    <t>Procentu ieņēmumi par ziedojumu un dāvinājumu budžeta līdzekļu depozītā vai kontu atlikumiem</t>
  </si>
  <si>
    <t>23.4.0.0.</t>
  </si>
  <si>
    <t>Ziedojumi un dāvinājumi, kas saņemti no juridiskajām personām</t>
  </si>
  <si>
    <t>23.5.0.0.</t>
  </si>
  <si>
    <t>Ziedojumi un dāvinājumi, kas saņemti no fiziskajām personām</t>
  </si>
  <si>
    <t>23.6.0.0.</t>
  </si>
  <si>
    <t>Naturālā veidā saņemtie ziedojumi un dāvinājumi</t>
  </si>
  <si>
    <t>Dotācija no vispārējiem ieņēmumiem</t>
  </si>
  <si>
    <t>21.7.0.0.</t>
  </si>
  <si>
    <t>21.7.1.0.</t>
  </si>
  <si>
    <t>Vispārējā kārtībā sadalāmā dotācija no vispārējiem ieņēmumiem</t>
  </si>
  <si>
    <t>21.7.2.0.</t>
  </si>
  <si>
    <t>Dotācija no vispārējiem ieņēmumiem atmaksām valsts pamatbudžetā</t>
  </si>
  <si>
    <t>II.</t>
  </si>
  <si>
    <t>II.1</t>
  </si>
  <si>
    <t>Izdevumi atbilstoši funkcionālajām kategorijām</t>
  </si>
  <si>
    <t>02.000</t>
  </si>
  <si>
    <t>Aizsardzība</t>
  </si>
  <si>
    <t>10 .000</t>
  </si>
  <si>
    <t>II.2</t>
  </si>
  <si>
    <t>Izdevumi atbilstoši ekonomiskajām kategorijām</t>
  </si>
  <si>
    <t>1.0</t>
  </si>
  <si>
    <t>Uzturēšanas izdevumi</t>
  </si>
  <si>
    <t>1.1</t>
  </si>
  <si>
    <t>Kārtējie izdevumi (1000+2000)</t>
  </si>
  <si>
    <t>Atlīdzība</t>
  </si>
  <si>
    <t>Mēneša amatalga</t>
  </si>
  <si>
    <t>Deputātu darba alga</t>
  </si>
  <si>
    <t>Saeimas frakciju, komisiju un administrācijas darbinieku mēneša amatalga</t>
  </si>
  <si>
    <t>Ministru kabineta locekļu, valsts ministru un ministriju parlamentāro sekretāru mēneša amatalga</t>
  </si>
  <si>
    <t>Civildienesta ierēdņu mēneša amatalga</t>
  </si>
  <si>
    <t>Specializētā valsts civildienesta ierēdņu mēneša amatalga</t>
  </si>
  <si>
    <t>Mēneša amatalga amatpersonām ar speciālajām dienesta pakāpēm</t>
  </si>
  <si>
    <t>Pārējo darbinieku mēneša amatalga</t>
  </si>
  <si>
    <t>Piemaksas un prēmijas</t>
  </si>
  <si>
    <t>Piemaksa par nakts darbu</t>
  </si>
  <si>
    <t>Piemaksa par virsstundu darbu</t>
  </si>
  <si>
    <t>Piemaksa par speciālo dienesta pakāpi</t>
  </si>
  <si>
    <t>Piemaksa par izdienu</t>
  </si>
  <si>
    <t>Piemaksa par darbu īpašos apstākļos, speciālās piemaksas</t>
  </si>
  <si>
    <t>Piemaksa par darbu paaugstinātas intensitātes apstākļos</t>
  </si>
  <si>
    <t>Piemaksa par papildu darbu</t>
  </si>
  <si>
    <t>Prēmijas un naudas balvas</t>
  </si>
  <si>
    <t>Piemaksas par vadības līgumiem un pārējās piemaksas</t>
  </si>
  <si>
    <t>Atalgojums fiziskajām personām uz tiesiskās attiecības regulējošu dokumentu pamata</t>
  </si>
  <si>
    <t>Ārvalstīs nodarbināto darbinieku, amatpersonu ar speciālajām dienesta pakāpēm un ierēdņu pabalsti</t>
  </si>
  <si>
    <t>Darba devēja piešķirtie labumi un maksājumi</t>
  </si>
  <si>
    <t>Darba devēja valsts sociālās apdrošināšanas obligātās iemaksas, sociāla rakstura pabalsti un kompensācijas</t>
  </si>
  <si>
    <t>Darba devēja valsts sociālās apdrošināšanas obligātās iemaksas</t>
  </si>
  <si>
    <t>Darba devēja sociāla rakstura pabalsti, kompensācijas un citi maksājumi</t>
  </si>
  <si>
    <t>Darba devēja sociāla rakstura pabalsti un kompensācijas, no kuriem aprēķina ienākuma nodokli un valsts sociālās apdrošināšanas obligātās iemaksas</t>
  </si>
  <si>
    <t>Studējošo kredītu dzēšana no piešķirtajiem budžeta līdzekļiem</t>
  </si>
  <si>
    <t>Mācību maksas kompensācija</t>
  </si>
  <si>
    <t>Ārvalstīs nodarbināto darbinieku un ierēdņu sociāla rakstura pabalsti un kompensācijas</t>
  </si>
  <si>
    <t>Uzturdevas kompensācija</t>
  </si>
  <si>
    <t>Formas tērpa kompensācija</t>
  </si>
  <si>
    <t>Darba devēja izdevumi veselības, dzīvības un nelaimes gadījumu apdrošināšanai</t>
  </si>
  <si>
    <t>Darba devēja sociāla rakstura pabalsti un kompensācijas, no kā neaprēķina ienākuma nodokli, un valsts sociālās apdrošināšanas obligātās iemaksas</t>
  </si>
  <si>
    <t>Pārējie darba devēja sociāla rakstura izdevumi, kas nav minēti kodā 1227</t>
  </si>
  <si>
    <t>Darbības ar valsts fondēto pensiju shēmas līdzekļiem</t>
  </si>
  <si>
    <t>Iekšzemes komandējumi un dienesta braucieni</t>
  </si>
  <si>
    <t>Dienas nauda</t>
  </si>
  <si>
    <t>Pārējie komandējumu un dienesta braucienu izdevumi</t>
  </si>
  <si>
    <t>Ārvalstu komandējumi un dienesta braucieni</t>
  </si>
  <si>
    <t>Pārējie komandējumu izdevumi</t>
  </si>
  <si>
    <t>Pasta, telefona un citi sakaru pakalpojumi</t>
  </si>
  <si>
    <t>Valsts nozīmes datu pārraides tīkla pakalpojumi (pieslēguma punkta abonēšanas maksa, pieslēguma punkta ierīkošanas maksa un citi izdevumi)</t>
  </si>
  <si>
    <t>Pārējie sakaru pakalpojumi</t>
  </si>
  <si>
    <t>Izdevumi par komunālajiem pakalpojumiem</t>
  </si>
  <si>
    <t>Izdevumi par apkuri</t>
  </si>
  <si>
    <t>Izdevumi par ūdeni un kanalizāciju</t>
  </si>
  <si>
    <t>Izdevumi par pārējiem komunālajiem pakalpojumiem</t>
  </si>
  <si>
    <t>Iestādes administratīvie izdevumi un ar iestādes darbības nodrošināšanu saistītie izdevumi</t>
  </si>
  <si>
    <t>Administratīvie izdevumi un sabiedriskās attiecības, kursu un semināru organizēšana</t>
  </si>
  <si>
    <t>Uz uzņēmuma līguma pamata pieaicināto ekspertu izdevumi</t>
  </si>
  <si>
    <t>Izdevumi par transporta pakalpojumiem</t>
  </si>
  <si>
    <t>Bankas komisija, pakalpojumi</t>
  </si>
  <si>
    <t>Ārvalstīs strādājošo darbinieku bērna skolas izdevumu kompensācija</t>
  </si>
  <si>
    <t>Ārvalstīs strādājošo darbinieku dzīvokļa īres un komunālo izdevumu kompensācija</t>
  </si>
  <si>
    <t>Pārējie iestādes administratīvie izdevumi un ar iestādes darbības nodrošināšanu saistītie pakalpojumi</t>
  </si>
  <si>
    <t>Remontdarbi un iestāžu uzturēšanas pakalpojumi (izņemot ēku, būvju un ceļu kapitālo remontu)</t>
  </si>
  <si>
    <t>Ēku, būvju un telpu remonts</t>
  </si>
  <si>
    <t>Transportlīdzekļu uzturēšana un remonts</t>
  </si>
  <si>
    <t>Iekārtas, inventāra un aparatūras remonts, tehniskā apkalpošana</t>
  </si>
  <si>
    <t>Ēku, būvju un telpu uzturēšana</t>
  </si>
  <si>
    <t>Transportlīdzekļu valsts obligātās civiltiesiskās apdrošināšanas prēmijas</t>
  </si>
  <si>
    <t>Ceļu un ielu kārtējais remonts</t>
  </si>
  <si>
    <t>Pārējie remontdarbu un iestāžu uzturēšanas pakalpojumi</t>
  </si>
  <si>
    <t>Informācijas tehnoloģiju pakalpojumi</t>
  </si>
  <si>
    <t>Informācijas sistēmas uzturēšana</t>
  </si>
  <si>
    <t>Informācijas sistēmas licenču nomas izdevumi</t>
  </si>
  <si>
    <t>Pārējie informācijas tehnoloģiju pakalpojumi</t>
  </si>
  <si>
    <t>Pārējie administratīvie izdevumi</t>
  </si>
  <si>
    <t>Remontdarbi  un iestāžu uzturēšanas pakalpjumi</t>
  </si>
  <si>
    <t>Ēku , būvju un telpu remonts</t>
  </si>
  <si>
    <t>Iekāru,inventāra tehniskā apkoppe,liftu remonti</t>
  </si>
  <si>
    <t>Ceļu un ielu uzturēšana un remonts</t>
  </si>
  <si>
    <t>Pārējā apdrošināšana</t>
  </si>
  <si>
    <t>Īre un noma</t>
  </si>
  <si>
    <t>Ēku, telpu īre un noma</t>
  </si>
  <si>
    <t>Transportlīdzekļu noma</t>
  </si>
  <si>
    <t>Iekārtu un inventāra īre un noma</t>
  </si>
  <si>
    <t>Pārējā noma</t>
  </si>
  <si>
    <t>Citi pakalpojumi</t>
  </si>
  <si>
    <t>Izdevumi, kas saistīti ar operatīvo darbību</t>
  </si>
  <si>
    <t>Maksa par zinātniskās pētniecības darbu izpildi</t>
  </si>
  <si>
    <t>Maksātnespējas procesa administratora atlīdzība</t>
  </si>
  <si>
    <t>Līdzekļi neparedzētiem gadījumiem no pašvaldību budžetiem</t>
  </si>
  <si>
    <t>Izdevumi juridiskās palīdzības sniedzējiem</t>
  </si>
  <si>
    <t>Kārtējie izdevumi, kas segti no ārvalstu finanšu palīdzības līdzekļiem</t>
  </si>
  <si>
    <t>Izdevumi par tiesvedību</t>
  </si>
  <si>
    <t>Pārējie iepriekš neklasificētie pakalpojumu veidi</t>
  </si>
  <si>
    <t>Maksājumi par sniegtajiem finanšu pakalpojumiem</t>
  </si>
  <si>
    <t>Maksājumi par valsts parāda apkalpošanu</t>
  </si>
  <si>
    <t>Komisijas maksas par izmantotajiem atvasinātajiem finanšu instrumentiem</t>
  </si>
  <si>
    <t>Maksājumi par pašvaldību parāda apkalpošanu</t>
  </si>
  <si>
    <t>Komisijas maksas par pašvaldību izmantotajiem atvasinātajiem finanšu instrumentiem</t>
  </si>
  <si>
    <t>Pašvaldību maksājumi kredītreitingu aģentūrām</t>
  </si>
  <si>
    <t>Izdevumi no kapitāla daļu pārdošanas un pārvērtēšanas, vērtspapīru tirdzniecības un pārvērtēšanas</t>
  </si>
  <si>
    <t>Izdevumi no kapitāla daļu pārdošanas</t>
  </si>
  <si>
    <t>Izdevumi no kapitāla daļu pārvērtēšanas</t>
  </si>
  <si>
    <t>Izdevumi no vērtspapīru tirdzniecības</t>
  </si>
  <si>
    <t>Izdevumi no vērtspapīru pārvērtēšanas</t>
  </si>
  <si>
    <t>Izdevumi no ieguldījumu radniecīgajās un asociētajās kapitālsabiedrībās pārvērtēšanas</t>
  </si>
  <si>
    <t>Izdevumi no ilgtermiņa ieguldījumu sākotnējās atzīšanas iestādes bilancē</t>
  </si>
  <si>
    <t>Krājumi, materiāli, energoresursi, preces, biroja preces un inventārs, ko neuzskaita kodā 5000</t>
  </si>
  <si>
    <t>Biroja preces</t>
  </si>
  <si>
    <t>Inventārs</t>
  </si>
  <si>
    <t>Spectērpi</t>
  </si>
  <si>
    <t>Kurināmais un enerģētiskie materiāli</t>
  </si>
  <si>
    <t>Kurināmais(gāze)</t>
  </si>
  <si>
    <t>Pārējie enerģētiskie materiāli</t>
  </si>
  <si>
    <t>Pārējie enerģētiskie materiāli(malka)</t>
  </si>
  <si>
    <t>Materiāli un izejvielas palīgražošanai</t>
  </si>
  <si>
    <t>Zāles, ķimikālijas, laboratorijas preces, medicīniskās ierīces, medicīniskie instrumenti, laboratorijas dzīvnieki un to uzturēšana</t>
  </si>
  <si>
    <t>Zāles, ķimikālijas, laboratorijas preces</t>
  </si>
  <si>
    <t>Zāles un medicīniskās ierīces bez maksas</t>
  </si>
  <si>
    <t>Asins iegāde</t>
  </si>
  <si>
    <t>Medicīnas instrumenti, laboratorijas dzīvnieki un to uzturēšana</t>
  </si>
  <si>
    <t>Kārtējā remonta un iestāžu uzturēšanas materiāli</t>
  </si>
  <si>
    <t>Valsts un pašvaldību aprūpē un apgādē esošo personu uzturēšana</t>
  </si>
  <si>
    <t>Mīkstais inventārs</t>
  </si>
  <si>
    <t>Virtuves inventārs, trauki un galda piederumi</t>
  </si>
  <si>
    <t>Ēdināšanas izdevumi</t>
  </si>
  <si>
    <t>Formas tērpi</t>
  </si>
  <si>
    <t>Uzturdevas kompensācija naudā</t>
  </si>
  <si>
    <t>Pārējais valsts un pašvaldību aprūpē un apgādē esošo personu uzturēšanai nepieciešamais inventārs</t>
  </si>
  <si>
    <t>Mācību līdzekļi un materiāli</t>
  </si>
  <si>
    <t>Specifiskie materiāli un inventārs</t>
  </si>
  <si>
    <t>Munīcija</t>
  </si>
  <si>
    <t>Militārā tehnika</t>
  </si>
  <si>
    <t>Pārējie specifiskas lietošanas materiāli un inventārs</t>
  </si>
  <si>
    <t>Pārējās preces</t>
  </si>
  <si>
    <t>Mācību grāmatas</t>
  </si>
  <si>
    <t>Bibliotēku grāmatas un periodiskie izdevumi</t>
  </si>
  <si>
    <t>Iedzīvotāju ienākuma nodoklis (no maksātnespējīgā darba devēja darbinieku prasījumu summām)</t>
  </si>
  <si>
    <t>PVN</t>
  </si>
  <si>
    <t>Kārtējie izdevumi Eiropas Savienības strukturālās politikas pirmsiestāšanās finanšu instrumentu (turpmāk – ISPA) finansēto projektu ietvaros no nopelnīto (uzkrāto) procentu maksājumiem (projekta līdzfinansējums)</t>
  </si>
  <si>
    <t>Preces un pakalpojumi Eiropas Savienības politiku instrumentu līdzfinansēto projektu un (vai) pasākumu ietvaros</t>
  </si>
  <si>
    <t>Iegādātās preces Eiropas Savienības politiku instrumentu līdzfinansēto projektu un (vai) pasākumu ietvaros</t>
  </si>
  <si>
    <t>Saņemtie pakalpojumi Eiropas Savienības politiku instrumentu līdzfinansēto projektu un (vai) pasākumu ietvaros</t>
  </si>
  <si>
    <t>Pakalpojumi, kurus budžeta iestāde apmaksā noteikto funkciju ietvaros, kas nav iestādes administratīvie izdevumi</t>
  </si>
  <si>
    <t>Uzturēšanas izdevumu transferti,pašu resursu maksājumi,starptautiskā sadarbība</t>
  </si>
  <si>
    <t>Procentu maksājumi ārvalstu un starptautiskajām finanšu institūcijām</t>
  </si>
  <si>
    <t>Valsts budžeta procentu maksājumi</t>
  </si>
  <si>
    <t>Pašvaldību budžetu procentu maksājumi</t>
  </si>
  <si>
    <t>Procentu maksājumi ārvalstu un starptautiskajām finanšu institūcijām no atvasināto finanšu instrumentu rezultāta</t>
  </si>
  <si>
    <t>Iekšējo aizņēmumu procentu maksājumi</t>
  </si>
  <si>
    <t>Valsts budžeta aizņēmumu procentu maksājumi</t>
  </si>
  <si>
    <t>Valsts budžeta iestāžu aizņēmumu procentu maksājumi</t>
  </si>
  <si>
    <t>Valsts budžeta iestāžu līzinga procentu maksājumi</t>
  </si>
  <si>
    <t>Pašvaldību budžeta iestāžu aizņēmumu procentu maksājumi</t>
  </si>
  <si>
    <t>Pašvaldību budžeta iestāžu līzinga procentu maksājumi</t>
  </si>
  <si>
    <t>Procentu maksājumi iekšzemes kredītiestādēm no atvasināto finanšu instrumentu rezultāta</t>
  </si>
  <si>
    <t>Pašvaldības uzturēšanas  izdevumu transferti</t>
  </si>
  <si>
    <t>Valsts budžeta iestāžu procentu maksājumi Valsts kasei</t>
  </si>
  <si>
    <t>Valsts budžeta iestāžu procentu maksājumi Valsts kasei, izņemot valsts sociālās apdrošināšanas speciālo budžetu</t>
  </si>
  <si>
    <t>Valsts sociālās apdrošināšanas speciālā budžeta procentu maksājumi Valsts kasei</t>
  </si>
  <si>
    <t>Pašvaldības uzturēšanas  izdevumu transferti padotības iestādēm</t>
  </si>
  <si>
    <t>Valsts budžeta procentu maksājumi valsts speciālajam sociālās apdrošināšanas budžetam</t>
  </si>
  <si>
    <t>Valsts budžeta procentu maksājumi pārējiem valsts budžeta iestāžu līdzekļu ieguldītājiem</t>
  </si>
  <si>
    <t>Valsts budžeta procentu maksājumi par pašvaldību budžeta līdzekļu ieguldījumiem</t>
  </si>
  <si>
    <t>Valsts budžeta procentu maksājumi pārējiem ieguldītājiem</t>
  </si>
  <si>
    <t>Pašvaldību iestāžu procentu maksājumi par aizņēmumiem no pašvaldību budžeta</t>
  </si>
  <si>
    <t>Subsīdijas un dotācijas (3000+6000)</t>
  </si>
  <si>
    <t>Subsīdijas un dotācijas</t>
  </si>
  <si>
    <t>Subsīdijas lauksaimniecības ražošanai</t>
  </si>
  <si>
    <t>Subsīdijas lauksaimniecībai saskaņā ar lauksaimniecības valsts programmu</t>
  </si>
  <si>
    <t>Līdzfinansējums finansiālajam atbalstam strukturālām reformām lauksaimniecības un lauku attīstībai (turpmāk – SAPARD)</t>
  </si>
  <si>
    <t>Valsts budžeta līdzfinansējums SAPARD projektiem pašvaldībām</t>
  </si>
  <si>
    <t>Pārējās subsīdijas lauksaimniecībai, kuras nevar attiecināt uz kodiem 3110, 3120 un 3140</t>
  </si>
  <si>
    <t>Subsīdijas un dotācijas komersantiem, izņemot lauksaimniecības ražošanu, nevalstiskajām organizācijām un citām institūcijām</t>
  </si>
  <si>
    <t>Subsīdijas valsts un pašvaldību komersantiem</t>
  </si>
  <si>
    <t>Subsīdijas dažādām komercdarbības jomām</t>
  </si>
  <si>
    <t>Subsīdijas fiziskajai kultūrai un sportam</t>
  </si>
  <si>
    <t>Subsīdijas teātru, izrāžu un koncertdarbības komersantiem</t>
  </si>
  <si>
    <t>Subsīdijas televīzijai un radio</t>
  </si>
  <si>
    <t>Subsīdijas sociālajai un profesionālajai rehabilitācijai</t>
  </si>
  <si>
    <t>Subsīdijas mežsaimniecībai</t>
  </si>
  <si>
    <t>Subsīdijas pagaidu sabiedrisko darbu organizēšanai</t>
  </si>
  <si>
    <t>Subsīdijas veselības aprūpei</t>
  </si>
  <si>
    <t>Subsīdijas pārējām jomām, kuras nav minētas kodos 3221, 3222, 3223, 3224, 3225, 3226 un 3227</t>
  </si>
  <si>
    <t>Subsīdijas nevalstiskajām organizācijām</t>
  </si>
  <si>
    <t>Subsīdijas komersantiem, nevalstiskajām organizācijām un citām institūcijām Eiropas Savienības palīdzības programmu, Eiropas Savienības politiku instrumentu un citu ārvalstu finanšu instrumentu līdzfinansēto projektu un (vai) pasākumu ietvaros</t>
  </si>
  <si>
    <t>Subsīdijas komersantiem, nevalstiskajām organizācijām un citām institūcijām PHARE programmas ietvaros no Eiropas Savienības līdzekļiem</t>
  </si>
  <si>
    <t>Subsīdijas komersantiem,nevalstiskajām organizācijām un citām institūcijām par Eiropas Savienības politiku instrumentu līdzfinansēto projektu un (vai) pasākumu īstenošanu</t>
  </si>
  <si>
    <t>Izdevumi no Eiropas Savienības pirmsstrukturālā fonda palīdzības programmas SAPARD līdzekļiem</t>
  </si>
  <si>
    <t>Apdrošināšanas atlīdzības</t>
  </si>
  <si>
    <t>Dotācijas iestādēm, organizācijām un komersantiem citu ārvalstu finanšu instrumentu līdzfinansēto programmu, projektu un (vai) pasākumu ietvaros</t>
  </si>
  <si>
    <t>Atmaksa iestādēm, organizācijām un komersantiem</t>
  </si>
  <si>
    <t>Mērķdotācijas investīcijām gala saņēmējiem (iestādēm, kuras nav valsts budžeta finansētas institūcijas, organizācijām un komersantiem) ISPA finansēto projektu ietvaros no nopelnīto (uzkrāto) procentu maksājumiem</t>
  </si>
  <si>
    <t>Atmaksa valsts budžetam no valsts budžeta iestāžu un pašvaldību budžeta līdzekļiem vai ārvalstu finanšu palīdzības līdzekļu atlikumiem par iepriekšējos budžeta periodos finansētajiem izdevumiem</t>
  </si>
  <si>
    <t>Pārējās subsīdijas un dotācijas no ārvalstu finanšu palīdzības līdzekļiem, kuras nevar attiecināt uz kodiem 3241, 3242, 3243, 3244, 3245, 3246, 3247 un 3248</t>
  </si>
  <si>
    <t>Subsīdijas tirgus intervencei</t>
  </si>
  <si>
    <t>Izdevumi labības iepirkumam</t>
  </si>
  <si>
    <t>Pārējie ar labības tirgus intervenci saistītie izdevumi</t>
  </si>
  <si>
    <t>Izdevumi piena produktu iepirkumam</t>
  </si>
  <si>
    <t>Pārējie ar piena produktu tirgus intervenci saistītie izdevumi</t>
  </si>
  <si>
    <t>Izdevumi liellopu un teļa gaļas iepirkumam</t>
  </si>
  <si>
    <t>Pārējie ar liellopu un teļa gaļas tirgus intervenci saistīti izdevumi</t>
  </si>
  <si>
    <t>Izdevumi cūkgaļas un aitu gaļas iepirkumam</t>
  </si>
  <si>
    <t>Pārējie ar cūkgaļas un aitu gaļas tirgus intervenci saistītie izdevumi</t>
  </si>
  <si>
    <t>Pārējie ar lauksaimniecības produktu tirgus intervenci saistīti izdevumi</t>
  </si>
  <si>
    <t>Subsīdijas un dotācijas pārējiem komersantiem un organizācijām</t>
  </si>
  <si>
    <t>Vadošā partnera maksājumi ārvalstu sadarbības partneriem</t>
  </si>
  <si>
    <t>Subsīdijas komersantiem sabiedriskā transporta pakalpojumu nodrošināšanai (par pasažieru regulārajiem pārvadājumiem)</t>
  </si>
  <si>
    <t>Transferti no apakšprogrammas "Līdzekļi neparedzētiem gadījumiem"</t>
  </si>
  <si>
    <t>Nesadalītie transferti no apakšprogrammas "Līdzekļi neparedzētiem gadījumiem"</t>
  </si>
  <si>
    <t>Sadalītie transferti no apakšprogrammas "Līdzekļi neparedzētiem gadījumiem"</t>
  </si>
  <si>
    <t>Transferti no Kultūrkapitāla fonda</t>
  </si>
  <si>
    <t>Nesadalītie transferti no Kultūrkapitāla fonda</t>
  </si>
  <si>
    <t>Sadalītie transferti no Kultūrkapitāla fonda uz valsts pamatbudžetu</t>
  </si>
  <si>
    <t>Sadalītie transferti no Kultūrkapitāla fonda uz pašvaldību budžetiem</t>
  </si>
  <si>
    <t>Pārējie sadalītie transferti no Kultūrkapitāla fonda</t>
  </si>
  <si>
    <t>Pārējie subsīdiju un dotāciju transferti</t>
  </si>
  <si>
    <t>Pārējie nesadalītie subsīdiju un dotāciju transferti</t>
  </si>
  <si>
    <t>Pārējie sadalītie subsīdiju un dotāciju transferti uz valsts pamatbudžetu</t>
  </si>
  <si>
    <t>Pārējie sadalītie subsīdiju un dotāciju transferti uz pašvaldību budžetiem</t>
  </si>
  <si>
    <t>Pārējie sadalītie subsīdiju un dotāciju transferti</t>
  </si>
  <si>
    <t>Īpašajās programmās plānotās un ar Ministru kabineta rīkojumiem sadalāmās apropriācijas</t>
  </si>
  <si>
    <t>Citas subsīdijas ražošanai</t>
  </si>
  <si>
    <t>Sociālie pabalsti</t>
  </si>
  <si>
    <t>Sociālie pabalsti naudā</t>
  </si>
  <si>
    <t>Pensijas</t>
  </si>
  <si>
    <t>Vecuma pensijas</t>
  </si>
  <si>
    <t>Invaliditātes pensijas</t>
  </si>
  <si>
    <t>Pensijas apgādnieka zaudējuma gadījumā</t>
  </si>
  <si>
    <t>Augstākās padomes deputātu pensijas</t>
  </si>
  <si>
    <t>Pensijas saskaņā ar speciāliem lēmumiem</t>
  </si>
  <si>
    <t>Izdienas pensijas</t>
  </si>
  <si>
    <t>Sociālās apdrošināšanas pabalsti naudā</t>
  </si>
  <si>
    <t>Slimības pabalsts</t>
  </si>
  <si>
    <t>Maternitātes pabalsts</t>
  </si>
  <si>
    <t>Atlīdzība par darbspēju zaudējumu</t>
  </si>
  <si>
    <t>Atlīdzība par apgādnieka zaudējumu</t>
  </si>
  <si>
    <t>Apbedīšanas pabalsts</t>
  </si>
  <si>
    <t>Kaitējuma atlīdzība Černobiļas atomelektrostacijas (turpmāk – Černobiļas AES) avārijas rezultātā cietušajām personām</t>
  </si>
  <si>
    <t>Paternitātes pabalsts</t>
  </si>
  <si>
    <t>Darbā nodarītā kaitējuma atlīdzība</t>
  </si>
  <si>
    <t>Pārējie pabalsti</t>
  </si>
  <si>
    <t>Valsts un pašvaldību sociālie pabalsti un palīdzība naudā</t>
  </si>
  <si>
    <t>Bērna kopšanas pabalsts</t>
  </si>
  <si>
    <t>Ģimenes valsts pabalsts</t>
  </si>
  <si>
    <t>Piemaksas pie ģimenes valsts pabalsta par bērnu invalīdu</t>
  </si>
  <si>
    <t>Bērna piedzimšanas pabalsts</t>
  </si>
  <si>
    <t>Valsts sociālā nodrošinājuma pabalsts</t>
  </si>
  <si>
    <t>Kompensācija invalīdiem ar mājokļa pielāgošanu saistīto izdevumu segšanai</t>
  </si>
  <si>
    <t>Pabalsts un atlīdzība aizbildnim un audžuģimenei</t>
  </si>
  <si>
    <t>Pārējie pabalsti un kompensācijas</t>
  </si>
  <si>
    <t>Nodarbinātības pabalsti</t>
  </si>
  <si>
    <t>Bezdarbnieka pabalsts</t>
  </si>
  <si>
    <t>Bezdarbnieka stipendija</t>
  </si>
  <si>
    <t>Rezerve bezdarbnieku pabalstiem</t>
  </si>
  <si>
    <t>Pabalsti un palīdzība trūcīgiem iedzīvotājiem</t>
  </si>
  <si>
    <t>Pabalsti komunālajiem maksājumiem</t>
  </si>
  <si>
    <t>Pabalsti veselības aprūpei</t>
  </si>
  <si>
    <t>Pabalsti ēdināšanai</t>
  </si>
  <si>
    <t>Pārējie pabalsti un palīdzība trūcīgiem iedzīvotājiem</t>
  </si>
  <si>
    <t>Garantētā minimālā ienākuma pabalsti naudā</t>
  </si>
  <si>
    <t>Pārējie maksājumi iedzīvotājiem</t>
  </si>
  <si>
    <t>Stipendijas</t>
  </si>
  <si>
    <t>Transporta izdevumu kompensācijas</t>
  </si>
  <si>
    <t>Pārmaksāto sociālās apdrošināšanas iemaksu atmaksa</t>
  </si>
  <si>
    <t>Maksātnespējīgo darba devēju darbinieku prasījumi</t>
  </si>
  <si>
    <t>Pārējās klasifikācijā neminētās dotācijas iedzīvotājiem</t>
  </si>
  <si>
    <t>Sociālās nodrošināšanas kompensācijas</t>
  </si>
  <si>
    <t>Citi sociālās nodrošināšanas pabalsti natūrā</t>
  </si>
  <si>
    <t>Sociālās palīdzības pabalsti natūrā</t>
  </si>
  <si>
    <t>Darba devēja sociālie pabalsti natūrā</t>
  </si>
  <si>
    <t>Garantētā minimālā ienākuma pabalsti natūrā</t>
  </si>
  <si>
    <t>Uzturēšanas izdevumu transferti, dotācijas un mērķdotācijas pašvaldībām uzturēšanas izdevumiem, pašu resursi, starptautiskā sadarbība</t>
  </si>
  <si>
    <t>Kārtējie maksājumi Eiropas Kopienas budžetā un starptautiskā sadarbība (7600+7700)</t>
  </si>
  <si>
    <t>Kārtējie maksājumi Eiropas Kopienas budžetā</t>
  </si>
  <si>
    <t>Tradicionālo pašu resursu iemaksa Eiropas Kopienas budžetā</t>
  </si>
  <si>
    <t>Muitas nodokļa iemaksa</t>
  </si>
  <si>
    <t>Ievedmuita lauksaimniecības precēm</t>
  </si>
  <si>
    <t>Pārējās iemaksas Eiropas Kopienas budžetā</t>
  </si>
  <si>
    <t>Pievienotās vērtības nodokļa resurss</t>
  </si>
  <si>
    <t>Nacionālā kopienākuma resurss un rezerves</t>
  </si>
  <si>
    <t>Soda procenti</t>
  </si>
  <si>
    <t>Apvienotās Karalistes korekcija</t>
  </si>
  <si>
    <t>Eiropas Komisijai atmaksājamie līdzekļi</t>
  </si>
  <si>
    <t>Eiropas Komisijai atmaksājamie līdzekļi PHARE finansēto programmu ietvaros</t>
  </si>
  <si>
    <t>Eiropas Komisijai atmaksājamie līdzekļi Kohēzijas fonda finansēto programmu ietvaros</t>
  </si>
  <si>
    <t>Eiropas Komisijai atmaksājamie līdzekļi citu Eiropas Savienības politiku instrumentu finansēto programmu ietvaros</t>
  </si>
  <si>
    <t>Starptautiskā sadarbība</t>
  </si>
  <si>
    <t>Biedru naudas un dalības maksa starptautiskajās institūcijās</t>
  </si>
  <si>
    <t>Biedra naudas un dalības maksa Eiropas Savienības starptautiskajās institūcijās, izņemot kodā 7714 iekļaujamās izmaksas</t>
  </si>
  <si>
    <t>Biedra naudas un dalības maksa pārējās starptautiskajās institūcijās, izņemot kodā 7715 iekļaujamās iemaksas</t>
  </si>
  <si>
    <t>Iemaksas NATO budžetā</t>
  </si>
  <si>
    <t>Iemaksas Eiropas Savienības starptautisko institūciju kapitālā</t>
  </si>
  <si>
    <t>Iemaksas pārējo starptautisko institūciju kapitālā</t>
  </si>
  <si>
    <t>Pārējie pārskaitījumi ārvalstīm</t>
  </si>
  <si>
    <t>Uzturēšanas transferti (7100+7200+7300+7400+7500)</t>
  </si>
  <si>
    <t>Valsts budžeta uzturēšanas izdevumu transferti</t>
  </si>
  <si>
    <t>Valsts budžeta uzturēšanas izdevumu transferti no valsts speciālā budžeta uz valsts pamatbudžetu</t>
  </si>
  <si>
    <t>Valsts budžeta uzturēšanas  izdevumu transferti no valsts pamatbudžeta uz valsts speciālo budžetu</t>
  </si>
  <si>
    <t>Valsts budžeta uzturēšanas izdevumu transferti no valsts pamatbudžeta uz valsts pamatbudžetu</t>
  </si>
  <si>
    <t>Valsts budžeta uzturēšanas izdevumu transferti  no valsts pamatbudžeta dotācijas no vispārējiem ieņēmumiem uz valsts pamatbudžetu</t>
  </si>
  <si>
    <t>Valsts budžeta uzturēšanas izdevumu transferti  no valsts pamatbudžeta ārvalstu finanšu palīdzības līdzekļiem uz valsts pamatbudžetu</t>
  </si>
  <si>
    <t>Pārējie valsts budžeta uzturēšanas izdevumu transferti no valsts pamatbudžeta uz valsts pamatbudžetu</t>
  </si>
  <si>
    <t>Valsts budžeta uzturēšanas izdevumu transferti no valsts speciālā budžeta uz valsts speciālo budžetu</t>
  </si>
  <si>
    <t>Pašvaldību budžeta uzturēšanas izdevumu transferti</t>
  </si>
  <si>
    <t>Pašvaldību budžeta uzturēšanas izdevumu transferti citām pašvaldībām</t>
  </si>
  <si>
    <t>Izglītības funkciju nodrošināšanai</t>
  </si>
  <si>
    <t>Kultūras funkciju nodrošināšanai</t>
  </si>
  <si>
    <t>Sociālās palīdzības funkciju nodrošināšanai</t>
  </si>
  <si>
    <t>Par līdzfinansējuma projektu īstenošanu</t>
  </si>
  <si>
    <t>Pārējie transferti citām pašvaldībām</t>
  </si>
  <si>
    <t>Uzturēšanas izdevumu transferti starp vienas pašvaldības dažādiem budžeta veidiem</t>
  </si>
  <si>
    <t>Pamatbudžeta transferti uz speciālo budžetu</t>
  </si>
  <si>
    <t>Speciālā budžeta transferti uz pamatbudžetu</t>
  </si>
  <si>
    <t>Rajona padomes transferti pašvaldībām</t>
  </si>
  <si>
    <t>Izglītības funkciju nodrošināšanai no valsts dotāciju un mērķdotāciju sadales</t>
  </si>
  <si>
    <t>Kultūras funkciju nodrošināšanai no valsts dotāciju un mērķdotāciju sadales</t>
  </si>
  <si>
    <t>Pārējo valsts budžeta dotāciju un mērķdotāciju sadales transferti</t>
  </si>
  <si>
    <t>Izglītības funkciju nodrošināšanai no rajona padomju līdzekļiem</t>
  </si>
  <si>
    <t>Kultūras funkciju nodrošināšanai no rajona padomju līdzekļiem</t>
  </si>
  <si>
    <t>Pārējie rajona padomju transferti pašvaldībām no rajona padomju līdzekļiem</t>
  </si>
  <si>
    <t>Pašvaldību budžeta uzturēšanas izdevumu transferti no pašvaldības pamatbudžeta uz valsts pamatbudžetu</t>
  </si>
  <si>
    <t>Pašvaldību budžeta uzturēšanas izdevumu transferti no pašvaldības speciālā budžeta uz valsts speciālo budžetu</t>
  </si>
  <si>
    <t>Pašvaldību dotācija pašvaldību finanšu izlīdzināšanas fondam</t>
  </si>
  <si>
    <t>Mērķdotācijas dažādām pašvaldību funkcijām</t>
  </si>
  <si>
    <t>Mērķdotācijas pārējām pašvaldību funkcijām, izņemot kodus 7311, 7312, 7313, 7314, 7315</t>
  </si>
  <si>
    <t>Mērķdotācijas pašvaldībām Eiropas Savienības finansēto programmu ietvaros no Eiropas Savienības līdzekļiem</t>
  </si>
  <si>
    <t>Mērķdotācijas pašvaldībām PHARE programmas ietvaros no Eiropas Savienības līdzekļiem</t>
  </si>
  <si>
    <t>Mērķdotācijas pašvaldībām ISPA programmas ietvaros no Eiropas Savienības līdzekļiem</t>
  </si>
  <si>
    <t>Mērķdotācijas pašvaldībām Kohēzijas fonda programmas ietvaros no Eiropas Savienības līdzekļiem</t>
  </si>
  <si>
    <t>Mērķdotācijas pašvaldībām citu Eiropas Savienības finansēto programmu ietvaros no Eiropas Savienības līdzekļiem</t>
  </si>
  <si>
    <t>Mērķdotācijas pašvaldībām Eiropas Savienības finansēto programmu ietvaros no valsts budžeta līdzekļiem (valsts budžeta līdzfinansējums)</t>
  </si>
  <si>
    <t>Mērķdotācijas pašvaldībām PHARE programmas ietvaros no valsts budžeta līdzekļiem (valsts budžeta līdzfinansējums)</t>
  </si>
  <si>
    <t>Mērķdotācijas pašvaldībām Kohēzijas fonda finansēto projektu ietvaros no valsts budžeta līdzekļiem (valsts budžeta līdzfinansējums)</t>
  </si>
  <si>
    <t>Mērķdotācijas pašvaldībām ISPA finansēto projektu ietvaros no nopelnīto (uzkrāto) procentu maksājumiem (projekta līdzfinansējums)</t>
  </si>
  <si>
    <t>Mērķdotācijas pašvaldībām citu Eiropas Savienības finansēto programmu ietvaros no valsts budžeta līdzekļiem (valsts budžeta līdzfinansējums)</t>
  </si>
  <si>
    <t>Dotācijas un citi transferti pašvaldību budžetiem</t>
  </si>
  <si>
    <t>Dotācija reģionu kapacitātes veicināšanai</t>
  </si>
  <si>
    <t>Pārējās dotācijas un pārējie transferti, kurus nevar attiecināt uz kodiem 7410, 7420, 7430, 7440, un 7450</t>
  </si>
  <si>
    <t>Uzturēšanas izdevumu atmaksa valsts budžetam</t>
  </si>
  <si>
    <t>Atmaksa valsts pamatbudžetā par veiktajiem uzturēšanas izdevumiem Eiropas Savienības fondu līdzfinansētajos projektos</t>
  </si>
  <si>
    <t>Atmaksa valsts pamatbudžetā par valsts budžeta iestādes Eiropas Sociālā fonda līdzfinansēto projektu un (vai) pasākumu īstenošanā veiktajiem uzturēšanas izdevumiem</t>
  </si>
  <si>
    <t>Atmaksa valsts pamatbudžetā par valsts budžeta iestādes Eiropas Lauksaimniecības virzības un garantiju fonda Virzības daļas līdzfinansēto projektu un (vai) pasākumu īstenošanā veiktajiem uzturēšanas izdevumiem</t>
  </si>
  <si>
    <t>Atmaksa valsts pamatbudžetā par valsts budžeta iestādes Zivsaimniecības vadības finansēšanas instrumenta līdzfinansēto projektu un (vai) pasākumu īstenošanā veiktajiem uzturēšanas izdevumiem</t>
  </si>
  <si>
    <t>Atmaksa valsts pamatbudžetā par valsts budžeta iestādes un citu organizāciju Eiropas kopienas iniciatīvas EQUAL finansēto projektu īstenošanā veiktajiem uzturēšanas  izdevumiem</t>
  </si>
  <si>
    <t>Atmaksa valsts pamatbudžetā par valsts budžeta iestādes Eiropas Savienības vai citu ārvalstu to politiku instrumentu līdzfinansēto projektu un (vai) pasākumu īstenošanā veiktajiem uzturēšanas  izdevumiem, kas nav atsevišķi klasificēti šajā klasifikācijā</t>
  </si>
  <si>
    <t>Atmaksa valsts pamatbudžetā par Eiropas Savienības vai citu ārvalstu politiku instrumentu līdzfinansēto projektu un (vai) pasākumu īstenošanā veiktajām subsīdijām un dotācijām</t>
  </si>
  <si>
    <t>Atmaksa valsts pamatbudžetā par valsts budžeta iestādes Eiropas Lauksaimniecības fonda lauku attīstībai, Eiropas Lauksaimniecības garantiju fonda, Eiropas Lauksaimniecības virzības un garantiju fonda Garantiju daļas un Eiropas Zivsaimniecības fonda līdzfinansēto projektu un (vai) pasākumu īstenošanā veiktajiem uzturēšanas izdevumiem</t>
  </si>
  <si>
    <t>Atmaksa valsts pamatbudžetā no Eiropas Savienības palīdzības programmu un Eiropas Savienības politiku instrumentu līdzekļiem par Latvijas valsts ieguldītajiem finanšu resursiem Kohēzijas fonda projektos un SAPARD programmā</t>
  </si>
  <si>
    <t>Atmaksa valsts budžetā ISPA finansēto projektu ietvaros no saņemto Eiropas Savienības līdzekļu nopelnīto (uzkrāto) procentu maksājumiem</t>
  </si>
  <si>
    <t>Kapitālie izdevumi (5000+9000)</t>
  </si>
  <si>
    <t>Pamatkapitāla veidošana</t>
  </si>
  <si>
    <t>Attīstības pasākumi un programmas</t>
  </si>
  <si>
    <t>Licences, koncesijas un patenti, preču zīmes un līdzīgas tiesības</t>
  </si>
  <si>
    <t>Datorprogrammas</t>
  </si>
  <si>
    <t>Pārējās licences, koncesijas un patenti, preču zīmes un tamlīdzīgas tiesības</t>
  </si>
  <si>
    <t>Pārējie nemateriālie ieguldījumi</t>
  </si>
  <si>
    <t>Nemateriālo ieguldījumu izveidošana</t>
  </si>
  <si>
    <t>Derīgo izrakteņu izpēte un citi līdzīgi neražotie nemateriālie ieguldījumi</t>
  </si>
  <si>
    <t>Kapitālsabiedrību iegādes rezultātā iegūtā nemateriālā vērtība</t>
  </si>
  <si>
    <t>Zeme, ēkas un būves</t>
  </si>
  <si>
    <t>Dzīvojamās ēkas</t>
  </si>
  <si>
    <t>Nedzīvojamās ēkas</t>
  </si>
  <si>
    <t>Transporta būves</t>
  </si>
  <si>
    <t>Zeme zem ēkām un būvēm</t>
  </si>
  <si>
    <t>Kultivētā zeme</t>
  </si>
  <si>
    <t>Atpūtai un izklaidei izmantojamā zeme</t>
  </si>
  <si>
    <t>Pārējā zeme</t>
  </si>
  <si>
    <t>Celtnes un būves</t>
  </si>
  <si>
    <t>Pārējais nekustamais īpašums</t>
  </si>
  <si>
    <t>Tehnoloģiskās iekārtas un mašīnas</t>
  </si>
  <si>
    <t>Pārējie pamatlīdzekļi</t>
  </si>
  <si>
    <t>Transportlīdzekļi</t>
  </si>
  <si>
    <t>Saimniecības pamatlīdzekļi</t>
  </si>
  <si>
    <t>Bibliotēku krājumi</t>
  </si>
  <si>
    <t>Izklaides, literārie un mākslas oriģināldarbi</t>
  </si>
  <si>
    <t>Dārgakmeņi un dārgmetāli</t>
  </si>
  <si>
    <t>Antīkie un citi mākslas priekšmeti</t>
  </si>
  <si>
    <t>Citas vērtslietas</t>
  </si>
  <si>
    <t>Datortehnika, sakaru un cita biroja tehnika</t>
  </si>
  <si>
    <t>Pārējie iepriekš neklasificētie pamatlīdzekļi</t>
  </si>
  <si>
    <t>Pamatlīdzekļu izveidošana un nepabeigtā celtniecība</t>
  </si>
  <si>
    <t>Pamatlīdzekļu izveidošana un nepabeigtā būvniecība</t>
  </si>
  <si>
    <t>Kapitālais remonts un rekonstrukcija</t>
  </si>
  <si>
    <t>Bioloģiskie un pazemes aktīvi</t>
  </si>
  <si>
    <t>Pazemes aktīvi</t>
  </si>
  <si>
    <t>Augļu dārzi un citi regulāri ražojošie stādījumi</t>
  </si>
  <si>
    <t>Pārējie bioloģiskie un lauksaimniecības aktīvi</t>
  </si>
  <si>
    <t>Ilgtermiņa ieguldījumi nomātajos pamatlīdzekļos</t>
  </si>
  <si>
    <t>2.2.</t>
  </si>
  <si>
    <t>Kapitālo izdevumu transferti</t>
  </si>
  <si>
    <t>Kapitālie izdevumi Eiropas Savienības politiku instrumentu līdzfinansēto projektu un (vai) pasākumu īstenošanai no valsts un pašvaldību budžeta finansējuma daļas atbilstoši nosacījumiem</t>
  </si>
  <si>
    <t>Pašvaldību kapitālo izdevumu transferti</t>
  </si>
  <si>
    <t>Pašvaldību kapitālo izdevumu transferti uz valsts budžetu</t>
  </si>
  <si>
    <t>Kapitālie izdevumi valsts budžeta finansētām institūcijām ISPA finansēto projektu ietvaros no nopelnīto (uzkrāto) procentu maksājumiem</t>
  </si>
  <si>
    <t>Pārējie kapitālie izdevumi no budžeta līdzekļiem, kurus nevar attiecināt uz kodiem 5810 un 5820</t>
  </si>
  <si>
    <t>Kapitālo izdevumu transferti, mērķdotācijas</t>
  </si>
  <si>
    <t>Valsts budžeta kapitālo izdevumu transferti</t>
  </si>
  <si>
    <t>Valsts budžeta kapitālo izdevumu transferti no valsts speciālā budžeta uz valsts pamatbudžetu</t>
  </si>
  <si>
    <t>Valsts budžeta kapitālo izdevumu transferti no valsts pamatbudžeta uz valsts speciālo budžetu</t>
  </si>
  <si>
    <t>Valsts budžeta kapitālo izdevumu transferti no valsts pamatbudžeta uz pašvaldības pamatbudžetu</t>
  </si>
  <si>
    <t>Valsts budžeta kapitālo izdevumu transferti no valsts pamatbudžeta uz valsts pamatbudžetu</t>
  </si>
  <si>
    <t>Valsts budžeta kapitālo izdevumu transferti no valsts speciālā budžeta uz valsts speciālo budžetu</t>
  </si>
  <si>
    <t>Valsts budžeta kapitālo izdevumu transferti no valsts speciālā budžeta uz pašvaldības speciālo budžetu</t>
  </si>
  <si>
    <t>Kapitālo izdevumu transferti starp vienas pašvaldības dažādiem budžeta veidiem</t>
  </si>
  <si>
    <t>Pašvaldību budžeta transferti kapitālajiem izdevumiem no pamatbudžeta uz pamatbudžetu</t>
  </si>
  <si>
    <t>Pašvaldību budžeta transferti kapitālajiem izdevumiem no pašvaldības pamatbudžeta uz valsts pamatbudžetu</t>
  </si>
  <si>
    <t>Pašvaldību budžeta transferti kapitālajiem izdevumiem no vienas pašvaldības pamatbudžeta uz citas pašvaldības pamatbudžetu</t>
  </si>
  <si>
    <t>Pašvaldību budžeta transferti kapitālajiem izdevumiem no rajona padomes pamatbudžeta uz pašvaldības pamatbudžetu</t>
  </si>
  <si>
    <t>Pašvaldību budžeta transferti kapitālajiem izdevumiem no speciālā budžeta uz speciālo budžetu</t>
  </si>
  <si>
    <t>Pašvaldību budžeta transferti kapitālajiem izdevumiem no pašvaldības speciālā budžeta uz valsts speciālo budžetu</t>
  </si>
  <si>
    <t>Pašvaldību budžeta transferti kapitālajiem izdevumiem no vienas pašvaldības speciālā budžeta uz citas pašvaldības speciālo budžetu</t>
  </si>
  <si>
    <t>Pašvaldību budžeta transferti kapitālajiem izdevumiem no rajona padomes speciālā budžeta uz pašvaldības speciālo budžetu</t>
  </si>
  <si>
    <t>Mērķdotācijas kapitālajiem izdevumiem pašvaldībām</t>
  </si>
  <si>
    <t>Kapitālie izdevumi, kas tiek finansēti zemāka līmeņa budžetiem</t>
  </si>
  <si>
    <t>Mērķdotācijas kapitālajiem izdevumiem pašvaldībām Kohēzijas fonda finansēto projektu ietvaros no valsts budžeta līdzekļiem (valsts budžeta finansējuma daļas)</t>
  </si>
  <si>
    <t>Mērķdotācijas kapitālajiem izdevumiem pašvaldībām ISPA finansēto projektu ietvaros no nopelnīto (uzkrāto) procentu maksājumiem</t>
  </si>
  <si>
    <t>Mērķdotācijas kapitālajiem izdevumiem pašvaldībām  ISPA finansēto projektu ietvaros no saņemto maksājumu uzkrātajiem procentiem (projekta līdzfinansējums)</t>
  </si>
  <si>
    <t>Mērķdotācijas kapitālajiem izdevumiem pašvaldībām Kohēzijas fonda finansēto projektu ietvaros no Eiropas Savienības līdzekļiem</t>
  </si>
  <si>
    <t>Mērķdotācijas kapitālajiem izdevumiem pašvaldībām – valsts budžeta līdzfinansējums PHARE programmā</t>
  </si>
  <si>
    <t>Mērķdotācijas kapitālajiem izdevumiem pašvaldībām no citām ārvalstu finanšu palīdzības programmām, tai skaitā PHARE programmas ietvaros no Eiropas Savienības līdzekļiem</t>
  </si>
  <si>
    <t>Atmaksa valsts budžetā par veiktajiem kapitālajiem izdevumiem</t>
  </si>
  <si>
    <t>Atmaksa valsts pamatbudžetā par veiktajiem kapitālajiem izdevumiem  Eiropas Savienības fondu līdzfinansētajos projektos</t>
  </si>
  <si>
    <t>Atmaksa valsts pamatbudžetā par valsts budžeta iestādes Eiropas Reģionālās attīstības fonda līdzfinansēto projektu un (vai) pasākumu īstenošanā veiktajiem kapitālajiem izdevumiem</t>
  </si>
  <si>
    <t>Atmaksa valsts pamatbudžetā par valsts budžeta iestādes Eiropas Lauksaimniecības fonda lauku attīstībai, Eiropas Lauksaimniecības garantiju fonda, Eiropas Lauksaimniecības virzības un garantiju fonda Garantiju daļas un Eiropas Zivsaimniecības fonda līdzfinansēto projektu un (vai) pasākumu īstenošanā veiktajiem kapitālajiem izdevumiem</t>
  </si>
  <si>
    <t>Atmaksa valsts pamatbudžetā  par valsts budžeta iestādes Eiropas Savienības un citu ārvalstu  politiku instrumentu līdzfinansēto projektu un (vai) pasākumu īstenošanā veiktajiem kapitālajiem izdevumiem, kuri nav atsevišķi klasificēti šajā klasifikācijā</t>
  </si>
  <si>
    <t>Zaudējumi no valūtas kursa svārstībām un uzkrājumiem šaubīgajiem debitoriem</t>
  </si>
  <si>
    <t>Zaudējumi no valūtas kursa svārstībām attiecībā uz ārvalstu finanšu palīdzības līdzekļiem</t>
  </si>
  <si>
    <t>Zaudējumi no valūtas kursa svārstībām attiecībā uz pamatbudžeta ārvalstu finanšu palīdzības līdzekļiem</t>
  </si>
  <si>
    <t>Zaudējumi no valūtas kursa svārstībām attiecībā uz speciālā budžeta ārvalstu finanšu palīdzības līdzekļiem</t>
  </si>
  <si>
    <t>Zaudējumi no valūtas kursa svārstībām attiecībā uz ziedojumu un dāvinājumu budžeta ārvalstu finanšu palīdzības līdzekļiem</t>
  </si>
  <si>
    <t>Zaudējumi no valūtas kursa svārstībām attiecībā uz citu budžetu ārvalstu finanšu palīdzības līdzekļiem</t>
  </si>
  <si>
    <t>Zaudējumi no valūtas kursa svārstībām attiecībā uz budžeta iestāžu sniegtajiem maksas pakalpojumiem un citiem pašu ieņēmumu līdzekļiem</t>
  </si>
  <si>
    <t>Zaudējumi no valūtas kursa svārstībām attiecībā uz pamatbudžeta iestāžu sniegtajiem maksas pakalpojumiem un citiem pašu ieņēmumu līdzekļiem</t>
  </si>
  <si>
    <t>Zaudējumi no valūtas kursa svārstībām attiecībā uz speciālā budžeta iestāžu sniegtajiem maksas pakalpojumiem un citiem pašu ieņēmumu līdzekļiem</t>
  </si>
  <si>
    <t>Zaudējumi no valūtas kursa svārstībām attiecībā uz citu budžeta iestāžu sniegtajiem maksas pakalpojumiem un citiem pašu ieņēmumu līdzekļiem</t>
  </si>
  <si>
    <t>Zaudējumi no valūtas kursa svārstībām attiecībā uz speciālā budžeta ieņēmumiem</t>
  </si>
  <si>
    <t>Zaudējumi no valūtas kursa svārstībām attiecībā uz ziedojumu un dāvinājumu līdzekļiem</t>
  </si>
  <si>
    <t>Zaudējumi no valūtas kursa svārstībām attiecībā uz kodos 8100 un 8200 neuzskaitītajiem pamatbudžeta līdzekļiem</t>
  </si>
  <si>
    <t>Izdevumi no šaubīgo debitoru parādu norakstīšanas</t>
  </si>
  <si>
    <t>Pārējie izdevumi,kas veidojas pēc uzkrāšanas principa un nav klasificēti iepriekš</t>
  </si>
  <si>
    <t>8000.</t>
  </si>
  <si>
    <t>Dažādi izdevumi,kas veidojas pēc uzkrāšanas principa un nav klasificēti iepriekš</t>
  </si>
  <si>
    <t xml:space="preserve">Zaudējumi no valūtas kursa svārstībām </t>
  </si>
  <si>
    <t>Pārējie iepriekš neuzskaitītie budžeta izdevumi ,kas veidojas pēc uzkrāšanas principa un nav uzskaitīti kontos 8100,8200,8300,8400,8500 un 8600</t>
  </si>
  <si>
    <t>III.</t>
  </si>
  <si>
    <t>Ieņēmumu pārsniegums (+) vai deficīts (-)</t>
  </si>
  <si>
    <t>Finansēšana</t>
  </si>
  <si>
    <t>F20010000</t>
  </si>
  <si>
    <t>Naudas līdzekļi un noguldījumi (atlikuma izmaiņas)</t>
  </si>
  <si>
    <t>Naudas līdzekļu un noguldījumu atlikums gada sākumā</t>
  </si>
  <si>
    <t>Naudas līdzekļu un noguldījumu atlikums perioda beigās</t>
  </si>
  <si>
    <t>F22010000</t>
  </si>
  <si>
    <t>Pieprasījuma noguldījumi</t>
  </si>
  <si>
    <t>F29010000</t>
  </si>
  <si>
    <t>Termiņnoguldījumi</t>
  </si>
  <si>
    <t>F30010000</t>
  </si>
  <si>
    <t>Iegādātie parāda vērtspapīri, izņemot atvasinātos finanšu instrumentus</t>
  </si>
  <si>
    <t>F30020000</t>
  </si>
  <si>
    <t>Emitētie parāda vērtspapīri</t>
  </si>
  <si>
    <t>F40020000</t>
  </si>
  <si>
    <t>Aizņēmumi</t>
  </si>
  <si>
    <t>F40010000</t>
  </si>
  <si>
    <t>Aizdevumi</t>
  </si>
  <si>
    <t>F50010000</t>
  </si>
  <si>
    <t>Akcijas un cita līdzdalība komersantu pašu kapitālā</t>
  </si>
  <si>
    <t>F55010000</t>
  </si>
  <si>
    <t>Akcijas un cita līdzdalība komersantu pašu kapitālā, neskaitot kopieguldījumu fondu akcijas</t>
  </si>
  <si>
    <t>Kopieguldījumu fondu akcijas</t>
  </si>
  <si>
    <t>Izziņa par naudas līdzekļu un noguldījumu atlikumiem</t>
  </si>
  <si>
    <t>Darba devēja sociālās apdrošināšanas izmaksas</t>
  </si>
  <si>
    <t>Naudas sodu maksājumi</t>
  </si>
  <si>
    <t>Budžeta iestāžu nodokļu, nodevu un naudas sodu maksājumi</t>
  </si>
  <si>
    <t>Kapu uzturēšana</t>
  </si>
  <si>
    <t xml:space="preserve"> 0 5.2001</t>
  </si>
  <si>
    <t>0 6.60001</t>
  </si>
  <si>
    <t>Pārvietojamo tualešu uzturēšana</t>
  </si>
  <si>
    <t>Finansējums remontdarbiem un pamatlīdzekļu iegādei</t>
  </si>
  <si>
    <t xml:space="preserve"> 0 6.60001</t>
  </si>
  <si>
    <t xml:space="preserve"> 0 8.1004</t>
  </si>
  <si>
    <t xml:space="preserve"> 0 6.60003</t>
  </si>
  <si>
    <t xml:space="preserve"> 0 6.400</t>
  </si>
  <si>
    <t>05.2001; 04.51004; 06.60001</t>
  </si>
  <si>
    <t>06.60001;10.700</t>
  </si>
  <si>
    <t>05.2001;06.60001</t>
  </si>
  <si>
    <t>no ūdensapgādes</t>
  </si>
  <si>
    <t>no kanalizācijas</t>
  </si>
  <si>
    <t>Specapģērbi</t>
  </si>
  <si>
    <t>Iekārtas, inventāra tehniskā apkope, apkalpošana</t>
  </si>
  <si>
    <t>Iekārtu, inventāra remonts, tehniskā apkope</t>
  </si>
  <si>
    <t>Datortehnikas apkope, preses abonēšana</t>
  </si>
  <si>
    <t xml:space="preserve">Ēku, būvju, telpu remonts </t>
  </si>
  <si>
    <t>Pārējie remontdarbu un uzturēšanas pakalpojumi</t>
  </si>
  <si>
    <t>Zāles un ķimikālijas</t>
  </si>
  <si>
    <t>0 8.1004</t>
  </si>
  <si>
    <t>Liftu tehniskā apkope, apsardze, paklāju noma</t>
  </si>
  <si>
    <t>Izdevumi par kanalizāciju</t>
  </si>
  <si>
    <t>Izdevumi par remontiem</t>
  </si>
  <si>
    <t>Pamatlīdzekļu iegāde - transportlīdzekļi</t>
  </si>
  <si>
    <t>Pārējā apdrošināšana (OCTA; KASKO)</t>
  </si>
  <si>
    <t>Transportlīdzekļu uzturēšana, apskates un remonts</t>
  </si>
  <si>
    <t>Izdevumi par ūdensapgādi</t>
  </si>
  <si>
    <t>Izmaksas par apkuri</t>
  </si>
  <si>
    <t>Izdevumi par remontdarbiem</t>
  </si>
  <si>
    <t>Pārējais citur neklasificētais atbalsts soc.atst. personām</t>
  </si>
  <si>
    <t>Ēku, būvju, telpu remonts</t>
  </si>
  <si>
    <t>pārējie iepriekš neklasificētie pamatlīdzekļi</t>
  </si>
  <si>
    <t>Tai skaitā pašvaldības funkcijas</t>
  </si>
  <si>
    <t>08.1004</t>
  </si>
  <si>
    <t>Peldbaseins "Neptūns"</t>
  </si>
  <si>
    <t>0 8.29011</t>
  </si>
  <si>
    <t>Projekta R.A.D.I. īstenošana</t>
  </si>
  <si>
    <t>0 6.60003</t>
  </si>
  <si>
    <t>Mazvērtīgais inventārs</t>
  </si>
  <si>
    <t>pārējie nemateriālie ieguldījumi</t>
  </si>
  <si>
    <t>Budžeta plāns, EUR</t>
  </si>
  <si>
    <t>08.29011</t>
  </si>
  <si>
    <t>pārējais nekustamais īpašums</t>
  </si>
  <si>
    <t xml:space="preserve"> 0 5.2002</t>
  </si>
  <si>
    <t xml:space="preserve"> 0 4.51001</t>
  </si>
  <si>
    <t xml:space="preserve"> 0 4.51004</t>
  </si>
  <si>
    <t>0 4.000</t>
  </si>
  <si>
    <t>Finansējums sociālo māju remontam</t>
  </si>
  <si>
    <t>Pamatlīdzekļu iegāde (tehnoloģsikās iekārtas un mašīnas)</t>
  </si>
  <si>
    <t>tehnoloģsikās iekārtas un mašīnas</t>
  </si>
  <si>
    <t>saimnieciskie pamatlīdzekļi</t>
  </si>
  <si>
    <t>Ieņēmumi par nomu un īri, t.sk.:</t>
  </si>
  <si>
    <t>Pamatlīdzekļu (saimniecības) iegāde</t>
  </si>
  <si>
    <t>Kancelejas preces</t>
  </si>
  <si>
    <t>Tehn.inform.pakalpojumi</t>
  </si>
  <si>
    <t>ieņēmumi</t>
  </si>
  <si>
    <t>Pārējās valsts nodevas, kuas ieskaita pašvaldības budžetā</t>
  </si>
  <si>
    <t>Pašvaldības nodeva par dzīvnieku turēšanu</t>
  </si>
  <si>
    <t>Finansējums pašv.iestāžu un tuvcīņas skolas uztur.izd. segšanai</t>
  </si>
  <si>
    <t>Peldošo platformu Krasta ielā ekspluatācija</t>
  </si>
  <si>
    <t>Grozījumi Nr.1</t>
  </si>
  <si>
    <t>Novirze</t>
  </si>
  <si>
    <t>Pašv.uzturēšanas izdevumu transferti padotības iestādēm</t>
  </si>
  <si>
    <t>Licences, koncesijas un patenti, u.tml.</t>
  </si>
  <si>
    <t>licences, koncesijas un patenti, u.tml.</t>
  </si>
  <si>
    <t>Tai skaitā "Ogres komunikācijas"</t>
  </si>
  <si>
    <t>Ogres novada pašvaldības aģentūras "Ogres komunikācijas" direktora p.i. A.Robežnieks</t>
  </si>
  <si>
    <t>Ogres novada pašvaldības aģentūra "Ogres komunikācijas"</t>
  </si>
  <si>
    <t>Ogres novada pašvaldības aģentūras "Ogres komunikācijas"</t>
  </si>
  <si>
    <t>Ieņēmumi par pārējiem sniegtajiem maksas  pakalpojumiem</t>
  </si>
  <si>
    <t>F22010000 AS</t>
  </si>
  <si>
    <t>Pieprasījuma nogoldījumu atlikums gada sākumā</t>
  </si>
  <si>
    <t>Grozījumi Nr.2</t>
  </si>
  <si>
    <t>Deleģētās pašvaldības funkcijas kopā</t>
  </si>
  <si>
    <t>Garāžu noma</t>
  </si>
  <si>
    <t>10.700.</t>
  </si>
  <si>
    <t>atgūtie debitoru parādi</t>
  </si>
  <si>
    <t>Ieņēmumi par pārējiem  pakalpojumiem (t.sk.baseins)</t>
  </si>
  <si>
    <t>Iekārtu, inventāra tehniskā apkope</t>
  </si>
  <si>
    <t>Pakalpojumi pašvaldības iestādēm</t>
  </si>
  <si>
    <t>Ēku, būvju un telpu uzturēšana (apsardze)</t>
  </si>
  <si>
    <t>Maksājumu pakalpojumi un komisijas</t>
  </si>
  <si>
    <t>Auditoru pakalpojumi</t>
  </si>
  <si>
    <t>Mācību pakalpojumi</t>
  </si>
  <si>
    <t>Atgūtais PVN no budžeta</t>
  </si>
  <si>
    <t>kapitālais remonts un rekonstrukcija</t>
  </si>
  <si>
    <t>Izdevumi par precēm adminstratīvās darbības nodrošināšana un sabiedrisko attiecību īstenošanai</t>
  </si>
  <si>
    <t xml:space="preserve">budžeta plāna rādītāji 2020.gadam </t>
  </si>
  <si>
    <t>Decentralizēto notekūdeņu uzskaites unkontroles nodrošināšana</t>
  </si>
  <si>
    <t>par nedzīvojamo telpu nomu</t>
  </si>
  <si>
    <t>Ogres novada pašvaldības aģentūras "Ogres komunikācijas" 2020. gada budžeta  izdevumi atbilstoši ekonomiskajām kategorijām.</t>
  </si>
  <si>
    <t>Ogres novada pašvaldības aģentūras "Ogres komunikācijas" 2020. gada budžeta  izdevumi atbilstoši funkcionālajām kategorijām.</t>
  </si>
  <si>
    <t>Ogres novada pašvaldības aģentūras "Ogres komunikācijas" 2020.gada budžeta ieņēmumi.</t>
  </si>
  <si>
    <t>2020.gada sākumā</t>
  </si>
  <si>
    <t xml:space="preserve">                                       2020.gada beigās</t>
  </si>
  <si>
    <t xml:space="preserve">Pašvaldības aģentūras "Ogres komunikācijas" budžeta plāns 2020.gadam </t>
  </si>
  <si>
    <t>Budžeta atlikums uz 01.01.2020.</t>
  </si>
  <si>
    <t>06.60001.</t>
  </si>
  <si>
    <t>Iekārtu, aparatūras un inventāra īre un noma</t>
  </si>
  <si>
    <t>0 5.2002</t>
  </si>
  <si>
    <t>Kanalizācijas spiedvada avārijas novēršana Skolas ielā pie tuneļa</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</si>
</sst>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90">
    <font>
      <sz val="10"/>
      <color rgb="FF000000"/>
      <name val="Arial"/>
      <family val="2"/>
    </font>
    <font>
      <sz val="11"/>
      <color indexed="8"/>
      <name val="Calibri"/>
      <family val="2"/>
    </font>
    <font>
      <sz val="12"/>
      <color indexed="8"/>
      <name val="Times New Roman"/>
      <family val="1"/>
    </font>
    <font>
      <b/>
      <sz val="14"/>
      <color indexed="8"/>
      <name val="Times New Roman"/>
      <family val="1"/>
    </font>
    <font>
      <sz val="10"/>
      <color indexed="8"/>
      <name val="Times New Roman"/>
      <family val="1"/>
    </font>
    <font>
      <b/>
      <sz val="10"/>
      <color indexed="8"/>
      <name val="Times New Roman"/>
      <family val="1"/>
    </font>
    <font>
      <i/>
      <sz val="10"/>
      <color indexed="8"/>
      <name val="Times New Roman"/>
      <family val="1"/>
    </font>
    <font>
      <b/>
      <i/>
      <sz val="10"/>
      <color indexed="8"/>
      <name val="Times New Roman"/>
      <family val="1"/>
    </font>
    <font>
      <b/>
      <u val="single"/>
      <sz val="10"/>
      <color indexed="8"/>
      <name val="Times New Roman"/>
      <family val="1"/>
    </font>
    <font>
      <u val="single"/>
      <sz val="10"/>
      <color indexed="8"/>
      <name val="Times New Roman"/>
      <family val="1"/>
    </font>
    <font>
      <sz val="10"/>
      <name val="Arial"/>
      <family val="2"/>
    </font>
    <font>
      <sz val="10"/>
      <name val="Times New Roman"/>
      <family val="1"/>
    </font>
    <font>
      <b/>
      <sz val="10"/>
      <name val="Times New Roman"/>
      <family val="1"/>
    </font>
    <font>
      <sz val="11"/>
      <name val="Times New Roman"/>
      <family val="1"/>
    </font>
    <font>
      <b/>
      <sz val="11"/>
      <name val="Times New Roman"/>
      <family val="1"/>
    </font>
    <font>
      <sz val="10"/>
      <color indexed="8"/>
      <name val="Arial"/>
      <family val="2"/>
    </font>
    <font>
      <b/>
      <sz val="12"/>
      <name val="Times New Roman"/>
      <family val="1"/>
    </font>
    <font>
      <i/>
      <sz val="10"/>
      <name val="Times New Roman"/>
      <family val="1"/>
    </font>
    <font>
      <b/>
      <i/>
      <sz val="10"/>
      <name val="Times New Roman"/>
      <family val="1"/>
    </font>
    <font>
      <sz val="10"/>
      <color indexed="26"/>
      <name val="Times New Roman"/>
      <family val="1"/>
    </font>
    <font>
      <b/>
      <sz val="10"/>
      <color indexed="26"/>
      <name val="Times New Roman"/>
      <family val="1"/>
    </font>
    <font>
      <i/>
      <sz val="10"/>
      <color indexed="26"/>
      <name val="Times New Roman"/>
      <family val="1"/>
    </font>
    <font>
      <sz val="8"/>
      <color indexed="8"/>
      <name val="Times New Roman"/>
      <family val="1"/>
    </font>
    <font>
      <sz val="7"/>
      <color indexed="8"/>
      <name val="Times New Roman"/>
      <family val="1"/>
    </font>
    <font>
      <sz val="9"/>
      <name val="Tahoma"/>
      <family val="2"/>
    </font>
    <font>
      <b/>
      <sz val="9"/>
      <name val="Tahoma"/>
      <family val="2"/>
    </font>
    <font>
      <sz val="9"/>
      <color indexed="8"/>
      <name val="Times New Roman"/>
      <family val="1"/>
    </font>
    <font>
      <b/>
      <sz val="9"/>
      <color indexed="8"/>
      <name val="Times New Roman"/>
      <family val="1"/>
    </font>
    <font>
      <i/>
      <sz val="9"/>
      <color indexed="8"/>
      <name val="Times New Roman"/>
      <family val="1"/>
    </font>
    <font>
      <b/>
      <u val="single"/>
      <sz val="9"/>
      <color indexed="8"/>
      <name val="Times New Roman"/>
      <family val="1"/>
    </font>
    <font>
      <sz val="9"/>
      <color indexed="8"/>
      <name val="Arial"/>
      <family val="2"/>
    </font>
    <font>
      <b/>
      <i/>
      <sz val="9"/>
      <color indexed="8"/>
      <name val="Times New Roman"/>
      <family val="1"/>
    </font>
    <font>
      <i/>
      <u val="single"/>
      <sz val="10"/>
      <color indexed="8"/>
      <name val="Times New Roman"/>
      <family val="1"/>
    </font>
    <font>
      <i/>
      <u val="single"/>
      <sz val="9"/>
      <color indexed="8"/>
      <name val="Times New Roman"/>
      <family val="1"/>
    </font>
    <font>
      <sz val="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rgb="FF000000"/>
      <name val="Times New Roman"/>
      <family val="1"/>
    </font>
    <font>
      <sz val="10"/>
      <color rgb="FF000000"/>
      <name val="Times New Roman"/>
      <family val="1"/>
    </font>
    <font>
      <b/>
      <sz val="10"/>
      <color rgb="FF000000"/>
      <name val="Times New Roman"/>
      <family val="1"/>
    </font>
    <font>
      <i/>
      <sz val="10"/>
      <color rgb="FF000000"/>
      <name val="Times New Roman"/>
      <family val="1"/>
    </font>
    <font>
      <b/>
      <i/>
      <sz val="10"/>
      <color rgb="FF000000"/>
      <name val="Times New Roman"/>
      <family val="1"/>
    </font>
    <font>
      <u val="single"/>
      <sz val="10"/>
      <color rgb="FF000000"/>
      <name val="Times New Roman"/>
      <family val="1"/>
    </font>
    <font>
      <b/>
      <u val="single"/>
      <sz val="10"/>
      <color rgb="FF000000"/>
      <name val="Times New Roman"/>
      <family val="1"/>
    </font>
    <font>
      <sz val="10"/>
      <color theme="2"/>
      <name val="Times New Roman"/>
      <family val="1"/>
    </font>
    <font>
      <b/>
      <sz val="10"/>
      <color theme="2"/>
      <name val="Times New Roman"/>
      <family val="1"/>
    </font>
    <font>
      <i/>
      <sz val="10"/>
      <color theme="2"/>
      <name val="Times New Roman"/>
      <family val="1"/>
    </font>
    <font>
      <b/>
      <sz val="14"/>
      <color rgb="FF000000"/>
      <name val="Times New Roman"/>
      <family val="1"/>
    </font>
    <font>
      <sz val="7"/>
      <color rgb="FF000000"/>
      <name val="Times New Roman"/>
      <family val="1"/>
    </font>
    <font>
      <sz val="8"/>
      <color rgb="FF000000"/>
      <name val="Times New Roman"/>
      <family val="1"/>
    </font>
    <font>
      <sz val="9"/>
      <color rgb="FF000000"/>
      <name val="Times New Roman"/>
      <family val="1"/>
    </font>
    <font>
      <b/>
      <sz val="9"/>
      <color rgb="FF000000"/>
      <name val="Times New Roman"/>
      <family val="1"/>
    </font>
    <font>
      <sz val="9"/>
      <color rgb="FF000000"/>
      <name val="Arial"/>
      <family val="2"/>
    </font>
    <font>
      <i/>
      <sz val="9"/>
      <color rgb="FF000000"/>
      <name val="Times New Roman"/>
      <family val="1"/>
    </font>
    <font>
      <b/>
      <u val="single"/>
      <sz val="9"/>
      <color rgb="FF000000"/>
      <name val="Times New Roman"/>
      <family val="1"/>
    </font>
    <font>
      <b/>
      <i/>
      <sz val="9"/>
      <color rgb="FF000000"/>
      <name val="Times New Roman"/>
      <family val="1"/>
    </font>
    <font>
      <i/>
      <u val="single"/>
      <sz val="10"/>
      <color rgb="FF000000"/>
      <name val="Times New Roman"/>
      <family val="1"/>
    </font>
    <font>
      <i/>
      <u val="single"/>
      <sz val="9"/>
      <color rgb="FF000000"/>
      <name val="Times New Roman"/>
      <family val="1"/>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double"/>
    </border>
    <border>
      <left style="thin"/>
      <right style="thin"/>
      <top style="thin"/>
      <bottom style="thin"/>
    </border>
    <border>
      <left style="thin"/>
      <right style="thin"/>
      <top style="medium"/>
      <bottom style="medium"/>
    </border>
    <border>
      <left style="thin"/>
      <right style="thin"/>
      <top/>
      <bottom style="thin"/>
    </border>
    <border>
      <left style="thin"/>
      <right style="thin"/>
      <top style="medium"/>
      <bottom style="thin"/>
    </border>
    <border>
      <left style="thin"/>
      <right style="thin"/>
      <top style="thin"/>
      <bottom/>
    </border>
    <border>
      <left style="thin"/>
      <right style="thin"/>
      <top/>
      <bottom/>
    </border>
    <border>
      <left/>
      <right style="thin"/>
      <top style="thin"/>
      <bottom style="thin"/>
    </border>
    <border>
      <left style="thin"/>
      <right style="thin"/>
      <top/>
      <bottom style="medium"/>
    </border>
    <border>
      <left/>
      <right/>
      <top style="thin"/>
      <bottom style="thin"/>
    </border>
    <border>
      <left style="thin"/>
      <right style="thin"/>
      <top style="thin"/>
      <bottom style="medium"/>
    </border>
    <border>
      <left/>
      <right/>
      <top/>
      <bottom style="thin"/>
    </border>
    <border>
      <left style="thin"/>
      <right/>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5" fillId="0" borderId="0">
      <alignment/>
      <protection/>
    </xf>
    <xf numFmtId="0" fontId="15"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315">
    <xf numFmtId="0" fontId="0" fillId="0" borderId="0" xfId="0" applyAlignment="1">
      <alignment/>
    </xf>
    <xf numFmtId="0" fontId="68" fillId="0" borderId="0" xfId="0" applyFont="1" applyFill="1" applyAlignment="1">
      <alignment/>
    </xf>
    <xf numFmtId="0" fontId="0" fillId="0" borderId="0" xfId="0" applyFill="1" applyAlignment="1">
      <alignment/>
    </xf>
    <xf numFmtId="0" fontId="69" fillId="0" borderId="0" xfId="0" applyFont="1" applyFill="1" applyAlignment="1">
      <alignment/>
    </xf>
    <xf numFmtId="0" fontId="69" fillId="0" borderId="10" xfId="0" applyFont="1" applyFill="1" applyBorder="1" applyAlignment="1">
      <alignment horizontal="center" wrapText="1"/>
    </xf>
    <xf numFmtId="0" fontId="70" fillId="0" borderId="0" xfId="0" applyFont="1" applyFill="1" applyAlignment="1">
      <alignment/>
    </xf>
    <xf numFmtId="0" fontId="0" fillId="0" borderId="0" xfId="0" applyFont="1" applyFill="1" applyAlignment="1">
      <alignment/>
    </xf>
    <xf numFmtId="0" fontId="70" fillId="0" borderId="11" xfId="0" applyFont="1" applyFill="1" applyBorder="1" applyAlignment="1">
      <alignment horizontal="left"/>
    </xf>
    <xf numFmtId="0" fontId="69" fillId="0" borderId="11" xfId="0" applyFont="1" applyFill="1" applyBorder="1" applyAlignment="1">
      <alignment horizontal="left"/>
    </xf>
    <xf numFmtId="0" fontId="70" fillId="0" borderId="11" xfId="0" applyFont="1" applyFill="1" applyBorder="1" applyAlignment="1">
      <alignment horizontal="center" wrapText="1"/>
    </xf>
    <xf numFmtId="0" fontId="70" fillId="0" borderId="11" xfId="0" applyFont="1" applyFill="1" applyBorder="1" applyAlignment="1">
      <alignment wrapText="1"/>
    </xf>
    <xf numFmtId="0" fontId="69" fillId="0" borderId="11" xfId="0" applyFont="1" applyFill="1" applyBorder="1" applyAlignment="1">
      <alignment/>
    </xf>
    <xf numFmtId="0" fontId="69" fillId="0" borderId="11" xfId="0" applyFont="1" applyFill="1" applyBorder="1" applyAlignment="1">
      <alignment wrapText="1"/>
    </xf>
    <xf numFmtId="0" fontId="71" fillId="0" borderId="11" xfId="0" applyFont="1" applyFill="1" applyBorder="1" applyAlignment="1">
      <alignment/>
    </xf>
    <xf numFmtId="0" fontId="72" fillId="0" borderId="11" xfId="0" applyFont="1" applyFill="1" applyBorder="1" applyAlignment="1">
      <alignment wrapText="1"/>
    </xf>
    <xf numFmtId="0" fontId="69" fillId="0" borderId="11" xfId="0" applyFont="1" applyFill="1" applyBorder="1" applyAlignment="1">
      <alignment wrapText="1"/>
    </xf>
    <xf numFmtId="0" fontId="70" fillId="0" borderId="11" xfId="0" applyFont="1" applyFill="1" applyBorder="1" applyAlignment="1">
      <alignment horizontal="left" wrapText="1"/>
    </xf>
    <xf numFmtId="0" fontId="73" fillId="0" borderId="11" xfId="0" applyFont="1" applyFill="1" applyBorder="1" applyAlignment="1">
      <alignment horizontal="center"/>
    </xf>
    <xf numFmtId="0" fontId="71" fillId="0" borderId="11" xfId="0" applyFont="1" applyFill="1" applyBorder="1" applyAlignment="1">
      <alignment horizontal="left" wrapText="1"/>
    </xf>
    <xf numFmtId="0" fontId="69" fillId="0" borderId="11" xfId="0" applyFont="1" applyFill="1" applyBorder="1" applyAlignment="1">
      <alignment horizontal="right" wrapText="1"/>
    </xf>
    <xf numFmtId="0" fontId="71" fillId="0" borderId="11" xfId="0" applyFont="1" applyFill="1" applyBorder="1" applyAlignment="1">
      <alignment horizontal="center"/>
    </xf>
    <xf numFmtId="0" fontId="70" fillId="0" borderId="11" xfId="0" applyFont="1" applyFill="1" applyBorder="1" applyAlignment="1">
      <alignment/>
    </xf>
    <xf numFmtId="0" fontId="69" fillId="0" borderId="11" xfId="0" applyFont="1" applyFill="1" applyBorder="1" applyAlignment="1">
      <alignment/>
    </xf>
    <xf numFmtId="0" fontId="74" fillId="0" borderId="11" xfId="0" applyFont="1" applyFill="1" applyBorder="1" applyAlignment="1">
      <alignment horizontal="center"/>
    </xf>
    <xf numFmtId="0" fontId="74" fillId="0" borderId="11" xfId="0" applyFont="1" applyFill="1" applyBorder="1" applyAlignment="1">
      <alignment/>
    </xf>
    <xf numFmtId="164" fontId="69" fillId="0" borderId="11" xfId="0" applyNumberFormat="1" applyFont="1" applyFill="1" applyBorder="1" applyAlignment="1">
      <alignment horizontal="center"/>
    </xf>
    <xf numFmtId="1" fontId="69" fillId="0" borderId="11" xfId="0" applyNumberFormat="1" applyFont="1" applyFill="1" applyBorder="1" applyAlignment="1">
      <alignment horizontal="center"/>
    </xf>
    <xf numFmtId="1" fontId="70" fillId="0" borderId="11" xfId="0" applyNumberFormat="1" applyFont="1" applyFill="1" applyBorder="1" applyAlignment="1">
      <alignment horizontal="center"/>
    </xf>
    <xf numFmtId="0" fontId="74" fillId="0" borderId="11" xfId="0" applyFont="1" applyFill="1" applyBorder="1" applyAlignment="1">
      <alignment/>
    </xf>
    <xf numFmtId="0" fontId="69" fillId="0" borderId="11" xfId="0" applyFont="1" applyFill="1" applyBorder="1" applyAlignment="1">
      <alignment horizontal="center"/>
    </xf>
    <xf numFmtId="0" fontId="69" fillId="0" borderId="11" xfId="0" applyFont="1" applyFill="1" applyBorder="1" applyAlignment="1">
      <alignment/>
    </xf>
    <xf numFmtId="3" fontId="69" fillId="0" borderId="11" xfId="0" applyNumberFormat="1" applyFont="1" applyFill="1" applyBorder="1" applyAlignment="1">
      <alignment horizontal="center"/>
    </xf>
    <xf numFmtId="0" fontId="72" fillId="0" borderId="11" xfId="0" applyFont="1" applyFill="1" applyBorder="1" applyAlignment="1">
      <alignment/>
    </xf>
    <xf numFmtId="0" fontId="71" fillId="0" borderId="11" xfId="0" applyFont="1" applyFill="1" applyBorder="1" applyAlignment="1">
      <alignment/>
    </xf>
    <xf numFmtId="0" fontId="70" fillId="0" borderId="11" xfId="0" applyFont="1" applyFill="1" applyBorder="1" applyAlignment="1">
      <alignment horizontal="center"/>
    </xf>
    <xf numFmtId="0" fontId="70" fillId="0" borderId="11" xfId="0" applyFont="1" applyFill="1" applyBorder="1" applyAlignment="1">
      <alignment/>
    </xf>
    <xf numFmtId="0" fontId="72" fillId="0" borderId="11" xfId="0" applyFont="1" applyFill="1" applyBorder="1" applyAlignment="1">
      <alignment horizontal="center"/>
    </xf>
    <xf numFmtId="0" fontId="71" fillId="0" borderId="11" xfId="0" applyFont="1" applyFill="1" applyBorder="1" applyAlignment="1">
      <alignment horizontal="center"/>
    </xf>
    <xf numFmtId="0" fontId="71" fillId="0" borderId="11" xfId="0" applyFont="1" applyFill="1" applyBorder="1" applyAlignment="1">
      <alignment/>
    </xf>
    <xf numFmtId="0" fontId="69" fillId="0" borderId="11" xfId="0" applyFont="1" applyFill="1" applyBorder="1" applyAlignment="1">
      <alignment horizontal="center" wrapText="1"/>
    </xf>
    <xf numFmtId="0" fontId="71" fillId="0" borderId="11" xfId="0" applyFont="1" applyFill="1" applyBorder="1" applyAlignment="1">
      <alignment horizontal="right"/>
    </xf>
    <xf numFmtId="0" fontId="69" fillId="0" borderId="0" xfId="0" applyFont="1" applyFill="1" applyAlignment="1">
      <alignment horizontal="center"/>
    </xf>
    <xf numFmtId="0" fontId="12" fillId="0" borderId="12" xfId="0" applyFont="1" applyFill="1" applyBorder="1" applyAlignment="1">
      <alignment wrapText="1"/>
    </xf>
    <xf numFmtId="0" fontId="11" fillId="0" borderId="13" xfId="0" applyFont="1" applyFill="1" applyBorder="1" applyAlignment="1">
      <alignment wrapText="1"/>
    </xf>
    <xf numFmtId="0" fontId="11" fillId="0" borderId="11" xfId="0" applyFont="1" applyFill="1" applyBorder="1" applyAlignment="1">
      <alignment wrapText="1"/>
    </xf>
    <xf numFmtId="0" fontId="11" fillId="0" borderId="14" xfId="0" applyFont="1" applyFill="1" applyBorder="1" applyAlignment="1">
      <alignment wrapText="1"/>
    </xf>
    <xf numFmtId="0" fontId="12" fillId="0" borderId="11" xfId="0" applyFont="1" applyFill="1" applyBorder="1" applyAlignment="1">
      <alignment wrapText="1"/>
    </xf>
    <xf numFmtId="0" fontId="11" fillId="0" borderId="13" xfId="0" applyFont="1" applyFill="1" applyBorder="1" applyAlignment="1" applyProtection="1">
      <alignment horizontal="left" wrapText="1"/>
      <protection/>
    </xf>
    <xf numFmtId="0" fontId="11" fillId="0" borderId="11" xfId="0" applyFont="1" applyFill="1" applyBorder="1" applyAlignment="1" applyProtection="1">
      <alignment horizontal="left" wrapText="1"/>
      <protection/>
    </xf>
    <xf numFmtId="0" fontId="11" fillId="0" borderId="0" xfId="0" applyFont="1" applyFill="1" applyBorder="1" applyAlignment="1" applyProtection="1">
      <alignment horizontal="left" wrapText="1"/>
      <protection/>
    </xf>
    <xf numFmtId="0" fontId="12" fillId="0" borderId="13" xfId="0" applyFont="1" applyFill="1" applyBorder="1" applyAlignment="1">
      <alignment wrapText="1"/>
    </xf>
    <xf numFmtId="0" fontId="12" fillId="0" borderId="11" xfId="0" applyFont="1" applyFill="1" applyBorder="1" applyAlignment="1">
      <alignment horizontal="left" wrapText="1"/>
    </xf>
    <xf numFmtId="0" fontId="12" fillId="0" borderId="15" xfId="0" applyFont="1" applyFill="1" applyBorder="1" applyAlignment="1">
      <alignment wrapText="1"/>
    </xf>
    <xf numFmtId="0" fontId="12" fillId="0" borderId="16" xfId="0" applyFont="1" applyFill="1" applyBorder="1" applyAlignment="1">
      <alignment wrapText="1"/>
    </xf>
    <xf numFmtId="49" fontId="12" fillId="0" borderId="15" xfId="0" applyNumberFormat="1" applyFont="1" applyFill="1" applyBorder="1" applyAlignment="1">
      <alignment horizontal="right"/>
    </xf>
    <xf numFmtId="0" fontId="11" fillId="0" borderId="13" xfId="0" applyFont="1" applyFill="1" applyBorder="1" applyAlignment="1">
      <alignment horizontal="left" wrapText="1"/>
    </xf>
    <xf numFmtId="0" fontId="11" fillId="0" borderId="11" xfId="0" applyFont="1" applyFill="1" applyBorder="1" applyAlignment="1">
      <alignment horizontal="left" wrapText="1"/>
    </xf>
    <xf numFmtId="0" fontId="11" fillId="0" borderId="15" xfId="0" applyFont="1" applyFill="1" applyBorder="1" applyAlignment="1">
      <alignment horizontal="center" wrapText="1"/>
    </xf>
    <xf numFmtId="0" fontId="11" fillId="0" borderId="15" xfId="0" applyFont="1" applyFill="1" applyBorder="1" applyAlignment="1">
      <alignment horizontal="left" wrapText="1"/>
    </xf>
    <xf numFmtId="0" fontId="12" fillId="0" borderId="13" xfId="0" applyFont="1" applyFill="1" applyBorder="1" applyAlignment="1">
      <alignment horizontal="left" wrapText="1"/>
    </xf>
    <xf numFmtId="0" fontId="11" fillId="0" borderId="17" xfId="0" applyFont="1" applyFill="1" applyBorder="1" applyAlignment="1">
      <alignment wrapText="1"/>
    </xf>
    <xf numFmtId="0" fontId="11" fillId="0" borderId="17" xfId="0" applyFont="1" applyFill="1" applyBorder="1" applyAlignment="1">
      <alignment horizontal="left" wrapText="1"/>
    </xf>
    <xf numFmtId="0" fontId="11" fillId="0" borderId="0" xfId="0" applyFont="1" applyFill="1" applyBorder="1" applyAlignment="1">
      <alignment horizontal="left" wrapText="1"/>
    </xf>
    <xf numFmtId="0" fontId="11" fillId="0" borderId="16" xfId="0" applyFont="1" applyFill="1" applyBorder="1" applyAlignment="1">
      <alignment wrapText="1"/>
    </xf>
    <xf numFmtId="0" fontId="12" fillId="0" borderId="12" xfId="0" applyFont="1" applyFill="1" applyBorder="1" applyAlignment="1">
      <alignment horizontal="left" wrapText="1"/>
    </xf>
    <xf numFmtId="2" fontId="11" fillId="0" borderId="11" xfId="0" applyNumberFormat="1" applyFont="1" applyFill="1" applyBorder="1" applyAlignment="1">
      <alignment wrapText="1"/>
    </xf>
    <xf numFmtId="2" fontId="12" fillId="0" borderId="11" xfId="0" applyNumberFormat="1" applyFont="1" applyFill="1" applyBorder="1" applyAlignment="1">
      <alignment wrapText="1"/>
    </xf>
    <xf numFmtId="49" fontId="12" fillId="0" borderId="11" xfId="0" applyNumberFormat="1" applyFont="1" applyFill="1" applyBorder="1" applyAlignment="1">
      <alignment horizontal="right"/>
    </xf>
    <xf numFmtId="0" fontId="12" fillId="0" borderId="18" xfId="0" applyFont="1" applyFill="1" applyBorder="1" applyAlignment="1">
      <alignment wrapText="1"/>
    </xf>
    <xf numFmtId="0" fontId="11" fillId="0" borderId="19" xfId="0" applyFont="1" applyFill="1" applyBorder="1" applyAlignment="1">
      <alignment horizontal="left" wrapText="1"/>
    </xf>
    <xf numFmtId="0" fontId="12" fillId="0" borderId="14" xfId="0" applyFont="1" applyFill="1" applyBorder="1" applyAlignment="1">
      <alignment wrapText="1"/>
    </xf>
    <xf numFmtId="3" fontId="13" fillId="0" borderId="0" xfId="0" applyNumberFormat="1" applyFont="1" applyFill="1" applyAlignment="1">
      <alignment wrapText="1"/>
    </xf>
    <xf numFmtId="3" fontId="12" fillId="0" borderId="12" xfId="0" applyNumberFormat="1" applyFont="1" applyFill="1" applyBorder="1" applyAlignment="1">
      <alignment wrapText="1"/>
    </xf>
    <xf numFmtId="0" fontId="11" fillId="0" borderId="20" xfId="0" applyFont="1" applyFill="1" applyBorder="1" applyAlignment="1">
      <alignment horizontal="center"/>
    </xf>
    <xf numFmtId="0" fontId="11" fillId="0" borderId="13" xfId="0" applyFont="1" applyFill="1" applyBorder="1" applyAlignment="1">
      <alignment horizontal="left"/>
    </xf>
    <xf numFmtId="0" fontId="12" fillId="0" borderId="12" xfId="0" applyFont="1" applyFill="1" applyBorder="1" applyAlignment="1">
      <alignment horizontal="right"/>
    </xf>
    <xf numFmtId="0" fontId="11" fillId="0" borderId="20" xfId="0" applyFont="1" applyFill="1" applyBorder="1" applyAlignment="1">
      <alignment wrapText="1"/>
    </xf>
    <xf numFmtId="0" fontId="11" fillId="0" borderId="20" xfId="0" applyFont="1" applyFill="1" applyBorder="1" applyAlignment="1" applyProtection="1">
      <alignment horizontal="center" wrapText="1"/>
      <protection/>
    </xf>
    <xf numFmtId="3" fontId="11" fillId="0" borderId="20" xfId="0" applyNumberFormat="1" applyFont="1" applyFill="1" applyBorder="1" applyAlignment="1" applyProtection="1">
      <alignment horizontal="center" wrapText="1"/>
      <protection/>
    </xf>
    <xf numFmtId="49" fontId="11" fillId="0" borderId="11" xfId="0" applyNumberFormat="1" applyFont="1" applyFill="1" applyBorder="1" applyAlignment="1">
      <alignment horizontal="center" wrapText="1"/>
    </xf>
    <xf numFmtId="0" fontId="11" fillId="0" borderId="11" xfId="57" applyFont="1" applyFill="1" applyBorder="1" applyAlignment="1">
      <alignment horizontal="left" wrapText="1"/>
      <protection/>
    </xf>
    <xf numFmtId="0" fontId="11" fillId="0" borderId="11" xfId="0" applyFont="1" applyFill="1" applyBorder="1" applyAlignment="1">
      <alignment horizontal="right"/>
    </xf>
    <xf numFmtId="0" fontId="11" fillId="0" borderId="0" xfId="0" applyFont="1" applyFill="1" applyBorder="1" applyAlignment="1">
      <alignment/>
    </xf>
    <xf numFmtId="0" fontId="11" fillId="0" borderId="0" xfId="0" applyFont="1" applyFill="1" applyBorder="1" applyAlignment="1">
      <alignment horizontal="center" vertical="center"/>
    </xf>
    <xf numFmtId="0" fontId="11" fillId="0" borderId="0" xfId="0" applyFont="1" applyFill="1" applyAlignment="1">
      <alignment/>
    </xf>
    <xf numFmtId="0" fontId="11" fillId="0" borderId="0" xfId="0" applyFont="1" applyFill="1" applyAlignment="1">
      <alignment horizontal="center" vertical="center"/>
    </xf>
    <xf numFmtId="0" fontId="11" fillId="0" borderId="0" xfId="0" applyFont="1" applyFill="1" applyAlignment="1" applyProtection="1">
      <alignment/>
      <protection locked="0"/>
    </xf>
    <xf numFmtId="0" fontId="11" fillId="0" borderId="0" xfId="0" applyFont="1" applyFill="1" applyAlignment="1" applyProtection="1">
      <alignment horizontal="center" vertical="center"/>
      <protection locked="0"/>
    </xf>
    <xf numFmtId="0" fontId="12" fillId="0" borderId="0" xfId="0" applyFont="1" applyFill="1" applyAlignment="1">
      <alignment/>
    </xf>
    <xf numFmtId="0" fontId="12" fillId="0" borderId="0" xfId="0" applyFont="1" applyFill="1" applyAlignment="1">
      <alignment horizontal="center" vertical="center"/>
    </xf>
    <xf numFmtId="0" fontId="17" fillId="0" borderId="0" xfId="0" applyFont="1" applyFill="1" applyAlignment="1">
      <alignment/>
    </xf>
    <xf numFmtId="0" fontId="75" fillId="0" borderId="0" xfId="0" applyFont="1" applyFill="1" applyAlignment="1">
      <alignment/>
    </xf>
    <xf numFmtId="3" fontId="11" fillId="0" borderId="0" xfId="0" applyNumberFormat="1" applyFont="1" applyFill="1" applyAlignment="1">
      <alignment/>
    </xf>
    <xf numFmtId="3" fontId="11" fillId="0" borderId="11" xfId="55" applyNumberFormat="1" applyFont="1" applyFill="1" applyBorder="1" applyAlignment="1">
      <alignment horizontal="right"/>
      <protection/>
    </xf>
    <xf numFmtId="0" fontId="11" fillId="0" borderId="0" xfId="55" applyFont="1" applyFill="1" applyBorder="1" applyAlignment="1">
      <alignment horizontal="left"/>
      <protection/>
    </xf>
    <xf numFmtId="3" fontId="11" fillId="0" borderId="0" xfId="55" applyNumberFormat="1" applyFont="1" applyFill="1" applyBorder="1" applyAlignment="1">
      <alignment horizontal="right"/>
      <protection/>
    </xf>
    <xf numFmtId="0" fontId="11" fillId="0" borderId="0" xfId="55" applyFont="1" applyFill="1" applyBorder="1" applyAlignment="1">
      <alignment/>
      <protection/>
    </xf>
    <xf numFmtId="0" fontId="12" fillId="0" borderId="11" xfId="59" applyFont="1" applyFill="1" applyBorder="1" applyAlignment="1">
      <alignment wrapText="1"/>
      <protection/>
    </xf>
    <xf numFmtId="0" fontId="11" fillId="0" borderId="11" xfId="59" applyFont="1" applyFill="1" applyBorder="1" applyAlignment="1">
      <alignment wrapText="1"/>
      <protection/>
    </xf>
    <xf numFmtId="0" fontId="12" fillId="0" borderId="11" xfId="58" applyFont="1" applyFill="1" applyBorder="1" applyAlignment="1">
      <alignment wrapText="1"/>
      <protection/>
    </xf>
    <xf numFmtId="0" fontId="11" fillId="0" borderId="11" xfId="58" applyFont="1" applyFill="1" applyBorder="1" applyAlignment="1">
      <alignment wrapText="1"/>
      <protection/>
    </xf>
    <xf numFmtId="0" fontId="11" fillId="0" borderId="11" xfId="58" applyFont="1" applyFill="1" applyBorder="1" applyAlignment="1">
      <alignment horizontal="left" wrapText="1"/>
      <protection/>
    </xf>
    <xf numFmtId="0" fontId="11" fillId="0" borderId="11" xfId="55" applyFont="1" applyFill="1" applyBorder="1" applyAlignment="1">
      <alignment horizontal="left" wrapText="1"/>
      <protection/>
    </xf>
    <xf numFmtId="3" fontId="11" fillId="0" borderId="11" xfId="0" applyNumberFormat="1" applyFont="1" applyFill="1" applyBorder="1" applyAlignment="1">
      <alignment horizontal="right"/>
    </xf>
    <xf numFmtId="3" fontId="12" fillId="0" borderId="11" xfId="0" applyNumberFormat="1" applyFont="1" applyFill="1" applyBorder="1" applyAlignment="1">
      <alignment horizontal="right"/>
    </xf>
    <xf numFmtId="3" fontId="11" fillId="0" borderId="11" xfId="0" applyNumberFormat="1" applyFont="1" applyFill="1" applyBorder="1" applyAlignment="1">
      <alignment/>
    </xf>
    <xf numFmtId="3" fontId="11" fillId="0" borderId="11" xfId="55" applyNumberFormat="1" applyFont="1" applyFill="1" applyBorder="1" applyAlignment="1">
      <alignment/>
      <protection/>
    </xf>
    <xf numFmtId="0" fontId="11" fillId="0" borderId="11" xfId="0" applyNumberFormat="1" applyFont="1" applyFill="1" applyBorder="1" applyAlignment="1">
      <alignment/>
    </xf>
    <xf numFmtId="0" fontId="12" fillId="0" borderId="11" xfId="58" applyFont="1" applyFill="1" applyBorder="1" applyAlignment="1">
      <alignment wrapText="1"/>
      <protection/>
    </xf>
    <xf numFmtId="0" fontId="12" fillId="0" borderId="0" xfId="0" applyFont="1" applyFill="1" applyAlignment="1">
      <alignment/>
    </xf>
    <xf numFmtId="0" fontId="12" fillId="0" borderId="0" xfId="0" applyFont="1" applyFill="1" applyAlignment="1">
      <alignment horizontal="center" vertical="center"/>
    </xf>
    <xf numFmtId="0" fontId="76" fillId="0" borderId="0" xfId="0" applyFont="1" applyFill="1" applyAlignment="1">
      <alignment/>
    </xf>
    <xf numFmtId="0" fontId="17" fillId="0" borderId="11" xfId="58" applyFont="1" applyFill="1" applyBorder="1" applyAlignment="1">
      <alignment wrapText="1"/>
      <protection/>
    </xf>
    <xf numFmtId="0" fontId="17" fillId="0" borderId="0" xfId="0" applyFont="1" applyFill="1" applyAlignment="1">
      <alignment/>
    </xf>
    <xf numFmtId="0" fontId="18" fillId="0" borderId="0" xfId="0" applyFont="1" applyFill="1" applyAlignment="1">
      <alignment horizontal="center" vertical="center"/>
    </xf>
    <xf numFmtId="0" fontId="77" fillId="0" borderId="0" xfId="0" applyFont="1" applyFill="1" applyAlignment="1">
      <alignment/>
    </xf>
    <xf numFmtId="0" fontId="17" fillId="0" borderId="0" xfId="0" applyFont="1" applyFill="1" applyAlignment="1">
      <alignment horizontal="center" vertical="center"/>
    </xf>
    <xf numFmtId="3" fontId="17" fillId="0" borderId="11" xfId="0" applyNumberFormat="1" applyFont="1" applyFill="1" applyBorder="1" applyAlignment="1">
      <alignment horizontal="right"/>
    </xf>
    <xf numFmtId="3" fontId="12" fillId="0" borderId="11" xfId="0" applyNumberFormat="1" applyFont="1" applyFill="1" applyBorder="1" applyAlignment="1">
      <alignment horizontal="right"/>
    </xf>
    <xf numFmtId="0" fontId="12" fillId="0" borderId="13" xfId="59" applyFont="1" applyFill="1" applyBorder="1" applyAlignment="1">
      <alignment wrapText="1"/>
      <protection/>
    </xf>
    <xf numFmtId="49" fontId="11" fillId="0" borderId="0" xfId="0" applyNumberFormat="1" applyFont="1" applyFill="1" applyBorder="1" applyAlignment="1">
      <alignment/>
    </xf>
    <xf numFmtId="49" fontId="11" fillId="0" borderId="0" xfId="0" applyNumberFormat="1" applyFont="1" applyFill="1" applyBorder="1" applyAlignment="1">
      <alignment wrapText="1"/>
    </xf>
    <xf numFmtId="49" fontId="11" fillId="0" borderId="0" xfId="0" applyNumberFormat="1" applyFont="1" applyFill="1" applyBorder="1" applyAlignment="1">
      <alignment wrapText="1"/>
    </xf>
    <xf numFmtId="49" fontId="11" fillId="0" borderId="0" xfId="0" applyNumberFormat="1" applyFont="1" applyFill="1" applyBorder="1" applyAlignment="1">
      <alignment horizontal="center" wrapText="1"/>
    </xf>
    <xf numFmtId="0" fontId="11" fillId="0" borderId="20" xfId="0" applyNumberFormat="1" applyFont="1" applyFill="1" applyBorder="1" applyAlignment="1">
      <alignment horizontal="center" wrapText="1"/>
    </xf>
    <xf numFmtId="0" fontId="11" fillId="0" borderId="11" xfId="59" applyFont="1" applyFill="1" applyBorder="1" applyAlignment="1">
      <alignment horizontal="left" wrapText="1"/>
      <protection/>
    </xf>
    <xf numFmtId="3" fontId="12" fillId="0" borderId="11" xfId="0" applyNumberFormat="1" applyFont="1" applyFill="1" applyBorder="1" applyAlignment="1">
      <alignment/>
    </xf>
    <xf numFmtId="0" fontId="12" fillId="0" borderId="11" xfId="0" applyFont="1" applyFill="1" applyBorder="1" applyAlignment="1">
      <alignment/>
    </xf>
    <xf numFmtId="0" fontId="11" fillId="0" borderId="11" xfId="0" applyFont="1" applyFill="1" applyBorder="1" applyAlignment="1">
      <alignment/>
    </xf>
    <xf numFmtId="0" fontId="12" fillId="0" borderId="11" xfId="0" applyNumberFormat="1" applyFont="1" applyFill="1" applyBorder="1" applyAlignment="1">
      <alignment/>
    </xf>
    <xf numFmtId="49" fontId="12" fillId="0" borderId="11" xfId="0" applyNumberFormat="1" applyFont="1" applyFill="1" applyBorder="1" applyAlignment="1">
      <alignment horizontal="left" wrapText="1"/>
    </xf>
    <xf numFmtId="49" fontId="12" fillId="0" borderId="11" xfId="0" applyNumberFormat="1" applyFont="1" applyFill="1" applyBorder="1" applyAlignment="1">
      <alignment/>
    </xf>
    <xf numFmtId="49" fontId="12" fillId="0" borderId="11" xfId="0" applyNumberFormat="1" applyFont="1" applyFill="1" applyBorder="1" applyAlignment="1">
      <alignment wrapText="1"/>
    </xf>
    <xf numFmtId="49" fontId="11" fillId="0" borderId="11" xfId="0" applyNumberFormat="1" applyFont="1" applyFill="1" applyBorder="1" applyAlignment="1">
      <alignment wrapText="1"/>
    </xf>
    <xf numFmtId="0" fontId="12" fillId="0" borderId="11" xfId="0" applyFont="1" applyFill="1" applyBorder="1" applyAlignment="1">
      <alignment wrapText="1"/>
    </xf>
    <xf numFmtId="0" fontId="11" fillId="0" borderId="11" xfId="55" applyNumberFormat="1" applyFont="1" applyFill="1" applyBorder="1" applyAlignment="1">
      <alignment/>
      <protection/>
    </xf>
    <xf numFmtId="0" fontId="12" fillId="0" borderId="11" xfId="55" applyFont="1" applyFill="1" applyBorder="1" applyAlignment="1">
      <alignment/>
      <protection/>
    </xf>
    <xf numFmtId="49" fontId="12" fillId="0" borderId="11" xfId="55" applyNumberFormat="1" applyFont="1" applyFill="1" applyBorder="1" applyAlignment="1">
      <alignment/>
      <protection/>
    </xf>
    <xf numFmtId="49" fontId="12" fillId="0" borderId="11" xfId="55" applyNumberFormat="1" applyFont="1" applyFill="1" applyBorder="1" applyAlignment="1">
      <alignment horizontal="left" wrapText="1"/>
      <protection/>
    </xf>
    <xf numFmtId="49" fontId="11" fillId="0" borderId="11" xfId="55" applyNumberFormat="1" applyFont="1" applyFill="1" applyBorder="1" applyAlignment="1">
      <alignment horizontal="left" wrapText="1"/>
      <protection/>
    </xf>
    <xf numFmtId="0" fontId="11" fillId="0" borderId="11" xfId="55" applyFont="1" applyFill="1" applyBorder="1" applyAlignment="1">
      <alignment wrapText="1"/>
      <protection/>
    </xf>
    <xf numFmtId="0" fontId="12" fillId="0" borderId="11" xfId="55" applyNumberFormat="1" applyFont="1" applyFill="1" applyBorder="1" applyAlignment="1">
      <alignment/>
      <protection/>
    </xf>
    <xf numFmtId="49" fontId="12" fillId="0" borderId="11" xfId="55" applyNumberFormat="1" applyFont="1" applyFill="1" applyBorder="1" applyAlignment="1">
      <alignment wrapText="1"/>
      <protection/>
    </xf>
    <xf numFmtId="0" fontId="11" fillId="0" borderId="11" xfId="55" applyFont="1" applyFill="1" applyBorder="1" applyAlignment="1">
      <alignment/>
      <protection/>
    </xf>
    <xf numFmtId="0" fontId="11" fillId="0" borderId="11" xfId="0" applyNumberFormat="1" applyFont="1" applyFill="1" applyBorder="1" applyAlignment="1">
      <alignment wrapText="1"/>
    </xf>
    <xf numFmtId="0" fontId="11" fillId="0" borderId="0" xfId="0" applyNumberFormat="1" applyFont="1" applyFill="1" applyAlignment="1">
      <alignment/>
    </xf>
    <xf numFmtId="0" fontId="11" fillId="0" borderId="0" xfId="56" applyFont="1" applyFill="1" applyAlignment="1" applyProtection="1">
      <alignment/>
      <protection locked="0"/>
    </xf>
    <xf numFmtId="0" fontId="11" fillId="0" borderId="0" xfId="56" applyFont="1" applyFill="1" applyAlignment="1">
      <alignment/>
      <protection/>
    </xf>
    <xf numFmtId="0" fontId="11" fillId="0" borderId="0" xfId="0" applyNumberFormat="1" applyFont="1" applyFill="1" applyAlignment="1">
      <alignment wrapText="1"/>
    </xf>
    <xf numFmtId="49" fontId="11" fillId="0" borderId="11" xfId="0" applyNumberFormat="1" applyFont="1" applyFill="1" applyBorder="1" applyAlignment="1">
      <alignment horizontal="right"/>
    </xf>
    <xf numFmtId="0" fontId="11" fillId="0" borderId="0" xfId="0" applyFont="1" applyFill="1" applyAlignment="1">
      <alignment horizontal="center"/>
    </xf>
    <xf numFmtId="3" fontId="11" fillId="0" borderId="0" xfId="0" applyNumberFormat="1" applyFont="1" applyFill="1" applyBorder="1" applyAlignment="1">
      <alignment horizontal="right" wrapText="1"/>
    </xf>
    <xf numFmtId="3" fontId="11" fillId="0" borderId="0" xfId="55" applyNumberFormat="1" applyFont="1" applyFill="1" applyBorder="1" applyAlignment="1">
      <alignment horizontal="right"/>
      <protection/>
    </xf>
    <xf numFmtId="3" fontId="11" fillId="0" borderId="0" xfId="55" applyNumberFormat="1" applyFont="1" applyFill="1" applyBorder="1" applyAlignment="1" applyProtection="1">
      <alignment horizontal="right"/>
      <protection locked="0"/>
    </xf>
    <xf numFmtId="0" fontId="11" fillId="0" borderId="0" xfId="0" applyFont="1" applyFill="1" applyBorder="1" applyAlignment="1">
      <alignment wrapText="1"/>
    </xf>
    <xf numFmtId="0" fontId="13" fillId="0" borderId="0" xfId="0" applyFont="1" applyFill="1" applyAlignment="1">
      <alignment/>
    </xf>
    <xf numFmtId="3" fontId="13" fillId="0" borderId="0" xfId="0" applyNumberFormat="1" applyFont="1" applyFill="1" applyAlignment="1">
      <alignment/>
    </xf>
    <xf numFmtId="3" fontId="13" fillId="0" borderId="0" xfId="0" applyNumberFormat="1" applyFont="1" applyFill="1" applyBorder="1" applyAlignment="1">
      <alignment/>
    </xf>
    <xf numFmtId="0" fontId="11" fillId="0" borderId="0" xfId="0" applyFont="1" applyFill="1" applyAlignment="1">
      <alignment/>
    </xf>
    <xf numFmtId="3" fontId="12" fillId="0" borderId="12" xfId="0" applyNumberFormat="1" applyFont="1" applyFill="1" applyBorder="1" applyAlignment="1">
      <alignment/>
    </xf>
    <xf numFmtId="3" fontId="11" fillId="0" borderId="13" xfId="0" applyNumberFormat="1" applyFont="1" applyFill="1" applyBorder="1" applyAlignment="1">
      <alignment/>
    </xf>
    <xf numFmtId="3" fontId="11" fillId="0" borderId="20" xfId="0" applyNumberFormat="1" applyFont="1" applyFill="1" applyBorder="1" applyAlignment="1">
      <alignment/>
    </xf>
    <xf numFmtId="0" fontId="11" fillId="0" borderId="13" xfId="0" applyFont="1" applyFill="1" applyBorder="1" applyAlignment="1" applyProtection="1">
      <alignment/>
      <protection/>
    </xf>
    <xf numFmtId="0" fontId="12" fillId="0" borderId="11" xfId="0" applyFont="1" applyFill="1" applyBorder="1" applyAlignment="1" applyProtection="1">
      <alignment/>
      <protection/>
    </xf>
    <xf numFmtId="0" fontId="11" fillId="0" borderId="11" xfId="0" applyFont="1" applyFill="1" applyBorder="1" applyAlignment="1" applyProtection="1">
      <alignment/>
      <protection/>
    </xf>
    <xf numFmtId="0" fontId="12" fillId="0" borderId="0" xfId="0" applyFont="1" applyFill="1" applyBorder="1" applyAlignment="1" applyProtection="1">
      <alignment/>
      <protection/>
    </xf>
    <xf numFmtId="3" fontId="12" fillId="0" borderId="0" xfId="0" applyNumberFormat="1" applyFont="1" applyFill="1" applyBorder="1" applyAlignment="1" applyProtection="1">
      <alignment/>
      <protection/>
    </xf>
    <xf numFmtId="3" fontId="11" fillId="0" borderId="0" xfId="0" applyNumberFormat="1" applyFont="1" applyFill="1" applyBorder="1" applyAlignment="1">
      <alignment/>
    </xf>
    <xf numFmtId="3" fontId="12" fillId="0" borderId="18" xfId="0" applyNumberFormat="1" applyFont="1" applyFill="1" applyBorder="1" applyAlignment="1">
      <alignment/>
    </xf>
    <xf numFmtId="0" fontId="12" fillId="0" borderId="0" xfId="0" applyFont="1" applyFill="1" applyAlignment="1">
      <alignment/>
    </xf>
    <xf numFmtId="3" fontId="12" fillId="0" borderId="20" xfId="0" applyNumberFormat="1" applyFont="1" applyFill="1" applyBorder="1" applyAlignment="1">
      <alignment/>
    </xf>
    <xf numFmtId="0" fontId="12" fillId="0" borderId="13" xfId="0" applyFont="1" applyFill="1" applyBorder="1" applyAlignment="1">
      <alignment/>
    </xf>
    <xf numFmtId="0" fontId="11" fillId="0" borderId="13" xfId="0" applyFont="1" applyFill="1" applyBorder="1" applyAlignment="1">
      <alignment/>
    </xf>
    <xf numFmtId="3" fontId="12" fillId="0" borderId="13" xfId="0" applyNumberFormat="1" applyFont="1" applyFill="1" applyBorder="1" applyAlignment="1">
      <alignment/>
    </xf>
    <xf numFmtId="0" fontId="11" fillId="0" borderId="11" xfId="0" applyFont="1" applyFill="1" applyBorder="1" applyAlignment="1">
      <alignment/>
    </xf>
    <xf numFmtId="3" fontId="12" fillId="0" borderId="0" xfId="0" applyNumberFormat="1" applyFont="1" applyFill="1" applyBorder="1" applyAlignment="1">
      <alignment/>
    </xf>
    <xf numFmtId="0" fontId="11" fillId="0" borderId="0" xfId="0" applyFont="1" applyFill="1" applyBorder="1" applyAlignment="1">
      <alignment/>
    </xf>
    <xf numFmtId="0" fontId="11" fillId="0" borderId="0" xfId="0" applyFont="1" applyFill="1" applyAlignment="1">
      <alignment horizontal="center"/>
    </xf>
    <xf numFmtId="0" fontId="11" fillId="0" borderId="0" xfId="57" applyFont="1" applyFill="1" applyBorder="1" applyAlignment="1">
      <alignment horizontal="left" wrapText="1"/>
      <protection/>
    </xf>
    <xf numFmtId="0" fontId="11" fillId="0" borderId="14" xfId="0" applyFont="1" applyFill="1" applyBorder="1" applyAlignment="1">
      <alignment horizontal="right"/>
    </xf>
    <xf numFmtId="49" fontId="12" fillId="0" borderId="18" xfId="0" applyNumberFormat="1" applyFont="1" applyFill="1" applyBorder="1" applyAlignment="1">
      <alignment/>
    </xf>
    <xf numFmtId="49" fontId="12" fillId="0" borderId="13" xfId="0" applyNumberFormat="1" applyFont="1" applyFill="1" applyBorder="1" applyAlignment="1">
      <alignment horizontal="right"/>
    </xf>
    <xf numFmtId="49" fontId="11" fillId="0" borderId="11" xfId="0" applyNumberFormat="1" applyFont="1" applyFill="1" applyBorder="1" applyAlignment="1">
      <alignment horizontal="right" wrapText="1"/>
    </xf>
    <xf numFmtId="49" fontId="12" fillId="0" borderId="12" xfId="0" applyNumberFormat="1" applyFont="1" applyFill="1" applyBorder="1" applyAlignment="1">
      <alignment horizontal="left"/>
    </xf>
    <xf numFmtId="49" fontId="12" fillId="0" borderId="16" xfId="0" applyNumberFormat="1" applyFont="1" applyFill="1" applyBorder="1" applyAlignment="1">
      <alignment horizontal="right"/>
    </xf>
    <xf numFmtId="49" fontId="11" fillId="0" borderId="13" xfId="0" applyNumberFormat="1" applyFont="1" applyFill="1" applyBorder="1" applyAlignment="1">
      <alignment horizontal="right"/>
    </xf>
    <xf numFmtId="49" fontId="11" fillId="0" borderId="15" xfId="0" applyNumberFormat="1" applyFont="1" applyFill="1" applyBorder="1" applyAlignment="1">
      <alignment horizontal="right"/>
    </xf>
    <xf numFmtId="0" fontId="11" fillId="0" borderId="12" xfId="0" applyFont="1" applyFill="1" applyBorder="1" applyAlignment="1">
      <alignment/>
    </xf>
    <xf numFmtId="0" fontId="11" fillId="0" borderId="11" xfId="0" applyFont="1" applyFill="1" applyBorder="1" applyAlignment="1">
      <alignment horizontal="left"/>
    </xf>
    <xf numFmtId="0" fontId="11" fillId="0" borderId="20" xfId="0" applyFont="1" applyFill="1" applyBorder="1" applyAlignment="1">
      <alignment horizontal="left"/>
    </xf>
    <xf numFmtId="0" fontId="12" fillId="0" borderId="12" xfId="0" applyFont="1" applyFill="1" applyBorder="1" applyAlignment="1">
      <alignment horizontal="left"/>
    </xf>
    <xf numFmtId="0" fontId="11" fillId="0" borderId="13" xfId="0" applyFont="1" applyFill="1" applyBorder="1" applyAlignment="1">
      <alignment horizontal="right"/>
    </xf>
    <xf numFmtId="0" fontId="12" fillId="0" borderId="11" xfId="0" applyFont="1" applyFill="1" applyBorder="1" applyAlignment="1">
      <alignment horizontal="left"/>
    </xf>
    <xf numFmtId="0" fontId="14" fillId="0" borderId="0" xfId="0" applyFont="1" applyFill="1" applyBorder="1" applyAlignment="1">
      <alignment horizontal="center"/>
    </xf>
    <xf numFmtId="0" fontId="12" fillId="0" borderId="0" xfId="0" applyFont="1" applyFill="1" applyBorder="1" applyAlignment="1">
      <alignment horizontal="center" wrapText="1"/>
    </xf>
    <xf numFmtId="3" fontId="11" fillId="0" borderId="20" xfId="0" applyNumberFormat="1" applyFont="1" applyFill="1" applyBorder="1" applyAlignment="1">
      <alignment horizontal="center" wrapText="1"/>
    </xf>
    <xf numFmtId="3" fontId="69" fillId="0" borderId="0" xfId="0" applyNumberFormat="1" applyFont="1" applyFill="1" applyAlignment="1">
      <alignment/>
    </xf>
    <xf numFmtId="49" fontId="12" fillId="0" borderId="20" xfId="0" applyNumberFormat="1" applyFont="1" applyFill="1" applyBorder="1" applyAlignment="1">
      <alignment horizontal="right"/>
    </xf>
    <xf numFmtId="0" fontId="12" fillId="0" borderId="20" xfId="0" applyFont="1" applyFill="1" applyBorder="1" applyAlignment="1">
      <alignment wrapText="1"/>
    </xf>
    <xf numFmtId="0" fontId="78" fillId="0" borderId="0" xfId="0" applyFont="1" applyFill="1" applyAlignment="1">
      <alignment/>
    </xf>
    <xf numFmtId="0" fontId="69" fillId="0" borderId="0" xfId="0" applyFont="1" applyFill="1" applyAlignment="1">
      <alignment horizontal="center" wrapText="1"/>
    </xf>
    <xf numFmtId="0" fontId="70" fillId="0" borderId="0" xfId="0" applyFont="1" applyFill="1" applyAlignment="1">
      <alignment wrapText="1"/>
    </xf>
    <xf numFmtId="0" fontId="69" fillId="0" borderId="0" xfId="0" applyFont="1" applyFill="1" applyAlignment="1">
      <alignment wrapText="1"/>
    </xf>
    <xf numFmtId="0" fontId="69" fillId="0" borderId="0" xfId="0" applyFont="1" applyFill="1" applyAlignment="1">
      <alignment/>
    </xf>
    <xf numFmtId="0" fontId="71" fillId="0" borderId="0" xfId="0" applyFont="1" applyFill="1" applyAlignment="1">
      <alignment/>
    </xf>
    <xf numFmtId="0" fontId="73" fillId="0" borderId="0" xfId="0" applyFont="1" applyFill="1" applyAlignment="1">
      <alignment/>
    </xf>
    <xf numFmtId="0" fontId="71" fillId="0" borderId="0" xfId="0" applyFont="1" applyFill="1" applyAlignment="1">
      <alignment/>
    </xf>
    <xf numFmtId="0" fontId="74" fillId="0" borderId="0" xfId="0" applyFont="1" applyFill="1" applyAlignment="1">
      <alignment/>
    </xf>
    <xf numFmtId="0" fontId="70" fillId="0" borderId="0" xfId="0" applyFont="1" applyFill="1" applyAlignment="1">
      <alignment/>
    </xf>
    <xf numFmtId="0" fontId="69" fillId="0" borderId="0" xfId="0" applyFont="1" applyFill="1" applyAlignment="1">
      <alignment/>
    </xf>
    <xf numFmtId="0" fontId="72" fillId="0" borderId="0" xfId="0" applyFont="1" applyFill="1" applyAlignment="1">
      <alignment/>
    </xf>
    <xf numFmtId="0" fontId="69" fillId="0" borderId="11" xfId="0" applyFont="1" applyFill="1" applyBorder="1" applyAlignment="1">
      <alignment horizontal="right"/>
    </xf>
    <xf numFmtId="0" fontId="70" fillId="0" borderId="11" xfId="0" applyFont="1" applyFill="1" applyBorder="1" applyAlignment="1">
      <alignment horizontal="center"/>
    </xf>
    <xf numFmtId="0" fontId="79" fillId="0" borderId="11" xfId="0" applyFont="1" applyFill="1" applyBorder="1" applyAlignment="1">
      <alignment wrapText="1"/>
    </xf>
    <xf numFmtId="0" fontId="80" fillId="0" borderId="11" xfId="0" applyFont="1" applyFill="1" applyBorder="1" applyAlignment="1">
      <alignment/>
    </xf>
    <xf numFmtId="0" fontId="69" fillId="0" borderId="0" xfId="0" applyFont="1" applyFill="1" applyBorder="1" applyAlignment="1">
      <alignment/>
    </xf>
    <xf numFmtId="0" fontId="12" fillId="0" borderId="15" xfId="0" applyFont="1" applyFill="1" applyBorder="1" applyAlignment="1">
      <alignment horizontal="left"/>
    </xf>
    <xf numFmtId="0" fontId="11" fillId="0" borderId="16" xfId="0" applyFont="1" applyFill="1" applyBorder="1" applyAlignment="1">
      <alignment horizontal="right"/>
    </xf>
    <xf numFmtId="0" fontId="11" fillId="0" borderId="20" xfId="0" applyFont="1" applyFill="1" applyBorder="1" applyAlignment="1">
      <alignment horizontal="right"/>
    </xf>
    <xf numFmtId="3" fontId="11" fillId="0" borderId="18" xfId="0" applyNumberFormat="1" applyFont="1" applyFill="1" applyBorder="1" applyAlignment="1">
      <alignment/>
    </xf>
    <xf numFmtId="3" fontId="11" fillId="0" borderId="14" xfId="0" applyNumberFormat="1" applyFont="1" applyFill="1" applyBorder="1" applyAlignment="1">
      <alignment/>
    </xf>
    <xf numFmtId="3" fontId="12" fillId="0" borderId="14" xfId="0" applyNumberFormat="1" applyFont="1" applyFill="1" applyBorder="1" applyAlignment="1">
      <alignment/>
    </xf>
    <xf numFmtId="0" fontId="79" fillId="0" borderId="11" xfId="0" applyFont="1" applyFill="1" applyBorder="1" applyAlignment="1">
      <alignment/>
    </xf>
    <xf numFmtId="3" fontId="12" fillId="0" borderId="14" xfId="0" applyNumberFormat="1" applyFont="1" applyFill="1" applyBorder="1" applyAlignment="1">
      <alignment/>
    </xf>
    <xf numFmtId="3" fontId="11" fillId="0" borderId="16" xfId="0" applyNumberFormat="1" applyFont="1" applyFill="1" applyBorder="1" applyAlignment="1">
      <alignment/>
    </xf>
    <xf numFmtId="3" fontId="12" fillId="0" borderId="15" xfId="0" applyNumberFormat="1" applyFont="1" applyFill="1" applyBorder="1" applyAlignment="1">
      <alignment/>
    </xf>
    <xf numFmtId="3" fontId="11" fillId="0" borderId="15" xfId="0" applyNumberFormat="1" applyFont="1" applyFill="1" applyBorder="1" applyAlignment="1">
      <alignment/>
    </xf>
    <xf numFmtId="3" fontId="12" fillId="0" borderId="16" xfId="0" applyNumberFormat="1" applyFont="1" applyFill="1" applyBorder="1" applyAlignment="1">
      <alignment/>
    </xf>
    <xf numFmtId="0" fontId="12" fillId="0" borderId="0" xfId="0" applyFont="1" applyFill="1" applyBorder="1" applyAlignment="1">
      <alignment/>
    </xf>
    <xf numFmtId="0" fontId="12" fillId="0" borderId="11" xfId="0" applyFont="1" applyFill="1" applyBorder="1" applyAlignment="1">
      <alignment/>
    </xf>
    <xf numFmtId="0" fontId="17" fillId="0" borderId="11" xfId="0" applyFont="1" applyFill="1" applyBorder="1" applyAlignment="1">
      <alignment/>
    </xf>
    <xf numFmtId="0" fontId="11" fillId="0" borderId="11" xfId="0" applyFont="1" applyFill="1" applyBorder="1" applyAlignment="1">
      <alignment/>
    </xf>
    <xf numFmtId="0" fontId="11" fillId="0" borderId="11" xfId="55" applyFont="1" applyFill="1" applyBorder="1" applyAlignment="1">
      <alignment horizontal="right"/>
      <protection/>
    </xf>
    <xf numFmtId="0" fontId="11" fillId="0" borderId="20" xfId="0" applyFont="1" applyFill="1" applyBorder="1" applyAlignment="1">
      <alignment/>
    </xf>
    <xf numFmtId="0" fontId="12" fillId="0" borderId="20" xfId="0" applyFont="1" applyFill="1" applyBorder="1" applyAlignment="1">
      <alignment/>
    </xf>
    <xf numFmtId="0" fontId="11" fillId="0" borderId="20" xfId="0" applyFont="1" applyFill="1" applyBorder="1" applyAlignment="1">
      <alignment horizontal="center" wrapText="1"/>
    </xf>
    <xf numFmtId="3" fontId="12" fillId="0" borderId="0" xfId="0" applyNumberFormat="1" applyFont="1" applyFill="1" applyBorder="1" applyAlignment="1">
      <alignment horizontal="center" wrapText="1"/>
    </xf>
    <xf numFmtId="0" fontId="81" fillId="0" borderId="0" xfId="0" applyFont="1" applyFill="1" applyAlignment="1">
      <alignment/>
    </xf>
    <xf numFmtId="3" fontId="82" fillId="0" borderId="0" xfId="0" applyNumberFormat="1" applyFont="1" applyFill="1" applyAlignment="1">
      <alignment/>
    </xf>
    <xf numFmtId="0" fontId="83" fillId="0" borderId="0" xfId="0" applyFont="1" applyFill="1" applyAlignment="1">
      <alignment/>
    </xf>
    <xf numFmtId="0" fontId="81" fillId="0" borderId="10" xfId="0" applyFont="1" applyFill="1" applyBorder="1" applyAlignment="1">
      <alignment horizontal="center" wrapText="1"/>
    </xf>
    <xf numFmtId="3" fontId="82" fillId="0" borderId="11" xfId="0" applyNumberFormat="1" applyFont="1" applyFill="1" applyBorder="1" applyAlignment="1">
      <alignment horizontal="right"/>
    </xf>
    <xf numFmtId="3" fontId="82" fillId="0" borderId="11" xfId="0" applyNumberFormat="1" applyFont="1" applyFill="1" applyBorder="1" applyAlignment="1">
      <alignment wrapText="1"/>
    </xf>
    <xf numFmtId="3" fontId="81" fillId="0" borderId="11" xfId="0" applyNumberFormat="1" applyFont="1" applyFill="1" applyBorder="1" applyAlignment="1">
      <alignment wrapText="1"/>
    </xf>
    <xf numFmtId="3" fontId="81" fillId="0" borderId="11" xfId="0" applyNumberFormat="1" applyFont="1" applyFill="1" applyBorder="1" applyAlignment="1">
      <alignment/>
    </xf>
    <xf numFmtId="3" fontId="84" fillId="0" borderId="11" xfId="0" applyNumberFormat="1" applyFont="1" applyFill="1" applyBorder="1" applyAlignment="1">
      <alignment/>
    </xf>
    <xf numFmtId="3" fontId="82" fillId="0" borderId="11" xfId="0" applyNumberFormat="1" applyFont="1" applyFill="1" applyBorder="1" applyAlignment="1">
      <alignment/>
    </xf>
    <xf numFmtId="3" fontId="84" fillId="0" borderId="11" xfId="0" applyNumberFormat="1" applyFont="1" applyFill="1" applyBorder="1" applyAlignment="1">
      <alignment horizontal="right"/>
    </xf>
    <xf numFmtId="3" fontId="81" fillId="0" borderId="11" xfId="0" applyNumberFormat="1" applyFont="1" applyFill="1" applyBorder="1" applyAlignment="1">
      <alignment/>
    </xf>
    <xf numFmtId="3" fontId="84" fillId="0" borderId="11" xfId="0" applyNumberFormat="1" applyFont="1" applyFill="1" applyBorder="1" applyAlignment="1">
      <alignment wrapText="1"/>
    </xf>
    <xf numFmtId="3" fontId="85" fillId="0" borderId="11" xfId="0" applyNumberFormat="1" applyFont="1" applyFill="1" applyBorder="1" applyAlignment="1">
      <alignment/>
    </xf>
    <xf numFmtId="3" fontId="85" fillId="0" borderId="11" xfId="0" applyNumberFormat="1" applyFont="1" applyFill="1" applyBorder="1" applyAlignment="1">
      <alignment/>
    </xf>
    <xf numFmtId="3" fontId="86" fillId="0" borderId="11" xfId="0" applyNumberFormat="1" applyFont="1" applyFill="1" applyBorder="1" applyAlignment="1">
      <alignment wrapText="1"/>
    </xf>
    <xf numFmtId="3" fontId="84" fillId="0" borderId="11" xfId="0" applyNumberFormat="1" applyFont="1" applyFill="1" applyBorder="1" applyAlignment="1">
      <alignment wrapText="1"/>
    </xf>
    <xf numFmtId="3" fontId="84" fillId="0" borderId="11" xfId="0" applyNumberFormat="1" applyFont="1" applyFill="1" applyBorder="1" applyAlignment="1">
      <alignment/>
    </xf>
    <xf numFmtId="3" fontId="83" fillId="0" borderId="0" xfId="0" applyNumberFormat="1" applyFont="1" applyFill="1" applyAlignment="1">
      <alignment/>
    </xf>
    <xf numFmtId="0" fontId="71" fillId="0" borderId="11" xfId="0" applyFont="1" applyFill="1" applyBorder="1" applyAlignment="1">
      <alignment horizontal="left"/>
    </xf>
    <xf numFmtId="0" fontId="71" fillId="0" borderId="0" xfId="0" applyFont="1" applyFill="1" applyAlignment="1">
      <alignment wrapText="1"/>
    </xf>
    <xf numFmtId="3" fontId="11" fillId="0" borderId="0" xfId="0" applyNumberFormat="1" applyFont="1" applyFill="1" applyAlignment="1">
      <alignment/>
    </xf>
    <xf numFmtId="0" fontId="11" fillId="33" borderId="11" xfId="0" applyFont="1" applyFill="1" applyBorder="1" applyAlignment="1">
      <alignment/>
    </xf>
    <xf numFmtId="0" fontId="69" fillId="0" borderId="11" xfId="0" applyFont="1" applyFill="1" applyBorder="1" applyAlignment="1">
      <alignment horizontal="center"/>
    </xf>
    <xf numFmtId="0" fontId="71" fillId="0" borderId="15" xfId="0" applyFont="1" applyFill="1" applyBorder="1" applyAlignment="1">
      <alignment horizontal="center"/>
    </xf>
    <xf numFmtId="3" fontId="69" fillId="0" borderId="11" xfId="0" applyNumberFormat="1" applyFont="1" applyFill="1" applyBorder="1" applyAlignment="1">
      <alignment/>
    </xf>
    <xf numFmtId="3" fontId="70" fillId="0" borderId="11" xfId="0" applyNumberFormat="1" applyFont="1" applyFill="1" applyBorder="1" applyAlignment="1">
      <alignment/>
    </xf>
    <xf numFmtId="3" fontId="69" fillId="0" borderId="11" xfId="0" applyNumberFormat="1" applyFont="1" applyFill="1" applyBorder="1" applyAlignment="1">
      <alignment/>
    </xf>
    <xf numFmtId="3" fontId="70" fillId="0" borderId="11" xfId="0" applyNumberFormat="1" applyFont="1" applyFill="1" applyBorder="1" applyAlignment="1">
      <alignment wrapText="1"/>
    </xf>
    <xf numFmtId="3" fontId="69" fillId="0" borderId="11" xfId="0" applyNumberFormat="1" applyFont="1" applyFill="1" applyBorder="1" applyAlignment="1">
      <alignment wrapText="1"/>
    </xf>
    <xf numFmtId="3" fontId="73" fillId="0" borderId="0" xfId="0" applyNumberFormat="1" applyFont="1" applyFill="1" applyBorder="1" applyAlignment="1">
      <alignment/>
    </xf>
    <xf numFmtId="3" fontId="70" fillId="0" borderId="11" xfId="0" applyNumberFormat="1" applyFont="1" applyFill="1" applyBorder="1" applyAlignment="1">
      <alignment/>
    </xf>
    <xf numFmtId="3" fontId="74" fillId="0" borderId="11" xfId="0" applyNumberFormat="1" applyFont="1" applyFill="1" applyBorder="1" applyAlignment="1">
      <alignment/>
    </xf>
    <xf numFmtId="3" fontId="69" fillId="0" borderId="11" xfId="0" applyNumberFormat="1" applyFont="1" applyFill="1" applyBorder="1" applyAlignment="1">
      <alignment/>
    </xf>
    <xf numFmtId="3" fontId="72" fillId="0" borderId="11" xfId="0" applyNumberFormat="1" applyFont="1" applyFill="1" applyBorder="1" applyAlignment="1">
      <alignment/>
    </xf>
    <xf numFmtId="3" fontId="69" fillId="0" borderId="0" xfId="0" applyNumberFormat="1" applyFont="1" applyFill="1" applyBorder="1" applyAlignment="1">
      <alignment/>
    </xf>
    <xf numFmtId="3" fontId="0" fillId="0" borderId="0" xfId="0" applyNumberFormat="1" applyFont="1" applyFill="1" applyAlignment="1">
      <alignment/>
    </xf>
    <xf numFmtId="0" fontId="11" fillId="0" borderId="20" xfId="0" applyFont="1" applyFill="1" applyBorder="1" applyAlignment="1">
      <alignment horizontal="center"/>
    </xf>
    <xf numFmtId="3" fontId="11" fillId="0" borderId="11" xfId="0" applyNumberFormat="1" applyFont="1" applyFill="1" applyBorder="1" applyAlignment="1">
      <alignment/>
    </xf>
    <xf numFmtId="3" fontId="71" fillId="0" borderId="11" xfId="0" applyNumberFormat="1" applyFont="1" applyFill="1" applyBorder="1" applyAlignment="1">
      <alignment/>
    </xf>
    <xf numFmtId="0" fontId="87" fillId="0" borderId="11" xfId="0" applyFont="1" applyFill="1" applyBorder="1" applyAlignment="1">
      <alignment horizontal="center"/>
    </xf>
    <xf numFmtId="0" fontId="87" fillId="0" borderId="11" xfId="0" applyFont="1" applyFill="1" applyBorder="1" applyAlignment="1">
      <alignment wrapText="1"/>
    </xf>
    <xf numFmtId="3" fontId="88" fillId="0" borderId="11" xfId="0" applyNumberFormat="1" applyFont="1" applyFill="1" applyBorder="1" applyAlignment="1">
      <alignment/>
    </xf>
    <xf numFmtId="0" fontId="87" fillId="0" borderId="11" xfId="0" applyFont="1" applyFill="1" applyBorder="1" applyAlignment="1">
      <alignment horizontal="left" wrapText="1"/>
    </xf>
    <xf numFmtId="3" fontId="88" fillId="0" borderId="11" xfId="0" applyNumberFormat="1" applyFont="1" applyFill="1" applyBorder="1" applyAlignment="1">
      <alignment horizontal="right"/>
    </xf>
    <xf numFmtId="0" fontId="74" fillId="0" borderId="11" xfId="0" applyFont="1" applyFill="1" applyBorder="1" applyAlignment="1">
      <alignment horizontal="left" wrapText="1"/>
    </xf>
    <xf numFmtId="3" fontId="85" fillId="0" borderId="11" xfId="0" applyNumberFormat="1" applyFont="1" applyFill="1" applyBorder="1" applyAlignment="1">
      <alignment horizontal="right"/>
    </xf>
    <xf numFmtId="3" fontId="26" fillId="0" borderId="11" xfId="0" applyNumberFormat="1" applyFont="1" applyFill="1" applyBorder="1" applyAlignment="1">
      <alignment/>
    </xf>
    <xf numFmtId="0" fontId="12" fillId="0" borderId="12" xfId="0" applyFont="1" applyFill="1" applyBorder="1" applyAlignment="1">
      <alignment/>
    </xf>
    <xf numFmtId="0" fontId="11" fillId="0" borderId="15" xfId="0" applyFont="1" applyFill="1" applyBorder="1" applyAlignment="1">
      <alignment horizontal="right"/>
    </xf>
    <xf numFmtId="0" fontId="12" fillId="0" borderId="0" xfId="0" applyFont="1" applyFill="1" applyAlignment="1">
      <alignment wrapText="1"/>
    </xf>
    <xf numFmtId="0" fontId="11" fillId="0" borderId="12" xfId="0" applyFont="1" applyFill="1" applyBorder="1" applyAlignment="1">
      <alignment horizontal="right"/>
    </xf>
    <xf numFmtId="0" fontId="12" fillId="0" borderId="12" xfId="0" applyFont="1" applyFill="1" applyBorder="1" applyAlignment="1">
      <alignment horizontal="right" wrapText="1"/>
    </xf>
    <xf numFmtId="3" fontId="12" fillId="0" borderId="12" xfId="0" applyNumberFormat="1" applyFont="1" applyFill="1" applyBorder="1" applyAlignment="1">
      <alignment horizontal="right"/>
    </xf>
    <xf numFmtId="0" fontId="12" fillId="0" borderId="11" xfId="0" applyFont="1" applyFill="1" applyBorder="1" applyAlignment="1" applyProtection="1">
      <alignment horizontal="left" wrapText="1"/>
      <protection/>
    </xf>
    <xf numFmtId="3" fontId="12" fillId="0" borderId="11" xfId="0" applyNumberFormat="1" applyFont="1" applyFill="1" applyBorder="1" applyAlignment="1" applyProtection="1">
      <alignment/>
      <protection/>
    </xf>
    <xf numFmtId="0" fontId="11" fillId="0" borderId="0" xfId="0" applyFont="1" applyFill="1" applyAlignment="1">
      <alignment wrapText="1"/>
    </xf>
    <xf numFmtId="0" fontId="12" fillId="0" borderId="11" xfId="0" applyFont="1" applyFill="1" applyBorder="1" applyAlignment="1">
      <alignment horizontal="right"/>
    </xf>
    <xf numFmtId="3" fontId="12" fillId="0" borderId="0" xfId="0" applyNumberFormat="1" applyFont="1" applyFill="1" applyAlignment="1">
      <alignment/>
    </xf>
    <xf numFmtId="0" fontId="69" fillId="0" borderId="15" xfId="0" applyFont="1" applyFill="1" applyBorder="1" applyAlignment="1">
      <alignment horizontal="right" wrapText="1"/>
    </xf>
    <xf numFmtId="3" fontId="69" fillId="0" borderId="15" xfId="0" applyNumberFormat="1" applyFont="1" applyFill="1" applyBorder="1" applyAlignment="1">
      <alignment/>
    </xf>
    <xf numFmtId="3" fontId="70" fillId="0" borderId="0" xfId="0" applyNumberFormat="1" applyFont="1" applyFill="1" applyAlignment="1">
      <alignment/>
    </xf>
    <xf numFmtId="3" fontId="71" fillId="0" borderId="0" xfId="0" applyNumberFormat="1" applyFont="1" applyFill="1" applyAlignment="1">
      <alignment/>
    </xf>
    <xf numFmtId="0" fontId="17" fillId="0" borderId="11" xfId="59" applyFont="1" applyFill="1" applyBorder="1" applyAlignment="1">
      <alignment wrapText="1"/>
      <protection/>
    </xf>
    <xf numFmtId="0" fontId="78" fillId="0" borderId="0" xfId="0" applyFont="1" applyFill="1" applyAlignment="1">
      <alignment/>
    </xf>
    <xf numFmtId="0" fontId="78" fillId="0" borderId="21" xfId="0" applyFont="1" applyFill="1" applyBorder="1" applyAlignment="1">
      <alignment/>
    </xf>
    <xf numFmtId="3" fontId="34" fillId="0" borderId="11" xfId="0" applyNumberFormat="1" applyFont="1" applyBorder="1" applyAlignment="1">
      <alignment/>
    </xf>
    <xf numFmtId="0" fontId="69" fillId="0" borderId="0" xfId="0" applyFont="1" applyFill="1" applyBorder="1" applyAlignment="1">
      <alignment horizontal="center"/>
    </xf>
    <xf numFmtId="0" fontId="70" fillId="0" borderId="0" xfId="0" applyFont="1" applyFill="1" applyBorder="1" applyAlignment="1">
      <alignment horizontal="center"/>
    </xf>
    <xf numFmtId="0" fontId="78" fillId="0" borderId="0" xfId="0" applyFont="1" applyFill="1" applyAlignment="1">
      <alignment horizontal="center"/>
    </xf>
    <xf numFmtId="0" fontId="78" fillId="0" borderId="21" xfId="0" applyFont="1" applyFill="1" applyBorder="1" applyAlignment="1">
      <alignment horizontal="center"/>
    </xf>
    <xf numFmtId="0" fontId="11" fillId="0" borderId="22" xfId="0" applyFont="1" applyFill="1" applyBorder="1" applyAlignment="1">
      <alignment horizontal="center" wrapText="1"/>
    </xf>
    <xf numFmtId="0" fontId="11" fillId="0" borderId="0" xfId="0" applyFont="1" applyFill="1" applyAlignment="1">
      <alignment horizontal="center" wrapText="1"/>
    </xf>
    <xf numFmtId="0" fontId="12" fillId="0" borderId="21" xfId="0" applyFont="1" applyFill="1" applyBorder="1" applyAlignment="1">
      <alignment horizontal="center" wrapText="1"/>
    </xf>
    <xf numFmtId="0" fontId="14" fillId="0" borderId="0" xfId="0" applyFont="1" applyFill="1" applyBorder="1" applyAlignment="1">
      <alignment horizontal="center" wrapText="1"/>
    </xf>
    <xf numFmtId="49" fontId="11" fillId="0" borderId="0" xfId="0" applyNumberFormat="1" applyFont="1" applyFill="1" applyBorder="1" applyAlignment="1">
      <alignment horizontal="left" wrapText="1"/>
    </xf>
    <xf numFmtId="0" fontId="12" fillId="0" borderId="11" xfId="55" applyFont="1" applyFill="1" applyBorder="1" applyAlignment="1">
      <alignment horizontal="left"/>
      <protection/>
    </xf>
    <xf numFmtId="49" fontId="16" fillId="0" borderId="0" xfId="0" applyNumberFormat="1" applyFont="1" applyFill="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2" xfId="55"/>
    <cellStyle name="Normal 5 2" xfId="56"/>
    <cellStyle name="Normal_2009.g plāns apst" xfId="57"/>
    <cellStyle name="Normal_ekk" xfId="58"/>
    <cellStyle name="Normal_formulas-pasv_1"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K360"/>
  <sheetViews>
    <sheetView zoomScalePageLayoutView="0" workbookViewId="0" topLeftCell="A1">
      <selection activeCell="K25" sqref="K25"/>
    </sheetView>
  </sheetViews>
  <sheetFormatPr defaultColWidth="9.140625" defaultRowHeight="12.75"/>
  <cols>
    <col min="1" max="1" width="12.421875" style="2" customWidth="1"/>
    <col min="2" max="2" width="45.00390625" style="2" customWidth="1"/>
    <col min="3" max="3" width="9.28125" style="239" customWidth="1"/>
    <col min="4" max="4" width="9.00390625" style="2" customWidth="1"/>
    <col min="5" max="5" width="12.28125" style="2" hidden="1" customWidth="1"/>
    <col min="6" max="6" width="8.140625" style="2" customWidth="1"/>
    <col min="7" max="7" width="12.28125" style="2" hidden="1" customWidth="1"/>
    <col min="8" max="9" width="9.140625" style="2" customWidth="1"/>
    <col min="10" max="16384" width="9.140625" style="2" customWidth="1"/>
  </cols>
  <sheetData>
    <row r="1" s="1" customFormat="1" ht="5.25" customHeight="1">
      <c r="C1" s="237"/>
    </row>
    <row r="2" spans="1:7" s="199" customFormat="1" ht="18.75">
      <c r="A2" s="306" t="s">
        <v>2283</v>
      </c>
      <c r="B2" s="306"/>
      <c r="C2" s="306"/>
      <c r="D2" s="306"/>
      <c r="E2" s="306"/>
      <c r="F2" s="306"/>
      <c r="G2" s="301"/>
    </row>
    <row r="3" spans="1:7" s="199" customFormat="1" ht="18.75">
      <c r="A3" s="307" t="s">
        <v>2302</v>
      </c>
      <c r="B3" s="307"/>
      <c r="C3" s="307"/>
      <c r="D3" s="307"/>
      <c r="E3" s="307"/>
      <c r="F3" s="307"/>
      <c r="G3" s="302"/>
    </row>
    <row r="4" spans="1:7" s="200" customFormat="1" ht="39" thickBot="1">
      <c r="A4" s="4" t="s">
        <v>0</v>
      </c>
      <c r="B4" s="4" t="s">
        <v>1</v>
      </c>
      <c r="C4" s="240" t="s">
        <v>2255</v>
      </c>
      <c r="D4" s="4" t="s">
        <v>2275</v>
      </c>
      <c r="E4" s="4" t="s">
        <v>2287</v>
      </c>
      <c r="F4" s="4" t="s">
        <v>2276</v>
      </c>
      <c r="G4" s="4" t="s">
        <v>2276</v>
      </c>
    </row>
    <row r="5" spans="1:7" s="201" customFormat="1" ht="13.5" thickTop="1">
      <c r="A5" s="212" t="s">
        <v>139</v>
      </c>
      <c r="B5" s="7" t="s">
        <v>2</v>
      </c>
      <c r="C5" s="241">
        <f>C6+C7+C8+C11</f>
        <v>200</v>
      </c>
      <c r="D5" s="241">
        <f>D6+D7+D8+D11</f>
        <v>200</v>
      </c>
      <c r="E5" s="241">
        <f>E6+E7+E8+E11</f>
        <v>0</v>
      </c>
      <c r="F5" s="241">
        <f>F6+F7+F8+F11</f>
        <v>0</v>
      </c>
      <c r="G5" s="241">
        <f>G6+G7+G8+G11</f>
        <v>-200</v>
      </c>
    </row>
    <row r="6" spans="1:7" s="201" customFormat="1" ht="12.75" hidden="1">
      <c r="A6" s="260" t="s">
        <v>3</v>
      </c>
      <c r="B6" s="8" t="s">
        <v>4</v>
      </c>
      <c r="C6" s="265"/>
      <c r="D6" s="265"/>
      <c r="E6" s="265"/>
      <c r="F6" s="265"/>
      <c r="G6" s="265"/>
    </row>
    <row r="7" spans="1:7" s="202" customFormat="1" ht="12.75" hidden="1">
      <c r="A7" s="260" t="s">
        <v>5</v>
      </c>
      <c r="B7" s="8" t="s">
        <v>6</v>
      </c>
      <c r="C7" s="266"/>
      <c r="D7" s="266"/>
      <c r="E7" s="266"/>
      <c r="F7" s="266"/>
      <c r="G7" s="266"/>
    </row>
    <row r="8" spans="1:7" s="257" customFormat="1" ht="12.75">
      <c r="A8" s="20" t="s">
        <v>137</v>
      </c>
      <c r="B8" s="256" t="s">
        <v>138</v>
      </c>
      <c r="C8" s="249">
        <f>C9+C10</f>
        <v>200</v>
      </c>
      <c r="D8" s="249">
        <f>D9+D10</f>
        <v>200</v>
      </c>
      <c r="E8" s="249">
        <f>E9+E10</f>
        <v>0</v>
      </c>
      <c r="F8" s="249">
        <f>F9+F10</f>
        <v>0</v>
      </c>
      <c r="G8" s="249">
        <f>G9+G10</f>
        <v>-200</v>
      </c>
    </row>
    <row r="9" spans="1:7" s="202" customFormat="1" ht="12.75">
      <c r="A9" s="260" t="s">
        <v>1010</v>
      </c>
      <c r="B9" s="8" t="s">
        <v>2271</v>
      </c>
      <c r="C9" s="243">
        <v>200</v>
      </c>
      <c r="D9" s="243">
        <v>200</v>
      </c>
      <c r="E9" s="243"/>
      <c r="F9" s="243">
        <f>D9-C9</f>
        <v>0</v>
      </c>
      <c r="G9" s="264">
        <f>E9-D9</f>
        <v>-200</v>
      </c>
    </row>
    <row r="10" spans="1:7" s="202" customFormat="1" ht="12.75" hidden="1">
      <c r="A10" s="260" t="s">
        <v>1021</v>
      </c>
      <c r="B10" s="8" t="s">
        <v>2272</v>
      </c>
      <c r="C10" s="243"/>
      <c r="D10" s="243"/>
      <c r="E10" s="243"/>
      <c r="F10" s="243"/>
      <c r="G10" s="264">
        <f>E10-D10</f>
        <v>0</v>
      </c>
    </row>
    <row r="11" spans="1:7" s="202" customFormat="1" ht="12.75" hidden="1">
      <c r="A11" s="260" t="s">
        <v>94</v>
      </c>
      <c r="B11" s="8" t="s">
        <v>95</v>
      </c>
      <c r="C11" s="266"/>
      <c r="D11" s="266"/>
      <c r="E11" s="266"/>
      <c r="F11" s="266"/>
      <c r="G11" s="266"/>
    </row>
    <row r="12" spans="1:7" s="3" customFormat="1" ht="25.5">
      <c r="A12" s="9" t="s">
        <v>7</v>
      </c>
      <c r="B12" s="10" t="s">
        <v>8</v>
      </c>
      <c r="C12" s="242">
        <f>C30+C37</f>
        <v>862905</v>
      </c>
      <c r="D12" s="242">
        <f>D30+D37</f>
        <v>884037</v>
      </c>
      <c r="E12" s="242">
        <f>E30+E37</f>
        <v>0</v>
      </c>
      <c r="F12" s="242">
        <f>F30+F37</f>
        <v>21132</v>
      </c>
      <c r="G12" s="242">
        <f>G30+G37</f>
        <v>-862395</v>
      </c>
    </row>
    <row r="13" spans="1:7" s="203" customFormat="1" ht="12.75">
      <c r="A13" s="11" t="s">
        <v>2218</v>
      </c>
      <c r="B13" s="12" t="s">
        <v>9</v>
      </c>
      <c r="C13" s="244">
        <v>62335</v>
      </c>
      <c r="D13" s="244">
        <v>62335</v>
      </c>
      <c r="E13" s="244"/>
      <c r="F13" s="243">
        <f aca="true" t="shared" si="0" ref="F13:F29">D13-C13</f>
        <v>0</v>
      </c>
      <c r="G13" s="264">
        <f aca="true" t="shared" si="1" ref="G13:G28">E13-D13</f>
        <v>-62335</v>
      </c>
    </row>
    <row r="14" spans="1:7" s="203" customFormat="1" ht="12.75">
      <c r="A14" s="214" t="s">
        <v>2223</v>
      </c>
      <c r="B14" s="12" t="s">
        <v>14</v>
      </c>
      <c r="C14" s="264">
        <v>57087</v>
      </c>
      <c r="D14" s="264">
        <f>57087+300</f>
        <v>57387</v>
      </c>
      <c r="E14" s="264"/>
      <c r="F14" s="243">
        <f t="shared" si="0"/>
        <v>300</v>
      </c>
      <c r="G14" s="264">
        <f t="shared" si="1"/>
        <v>-57387</v>
      </c>
    </row>
    <row r="15" spans="1:7" s="203" customFormat="1" ht="12.75">
      <c r="A15" s="11" t="s">
        <v>2290</v>
      </c>
      <c r="B15" s="12" t="s">
        <v>15</v>
      </c>
      <c r="C15" s="264">
        <v>18134</v>
      </c>
      <c r="D15" s="264">
        <v>18134</v>
      </c>
      <c r="E15" s="264"/>
      <c r="F15" s="243">
        <f t="shared" si="0"/>
        <v>0</v>
      </c>
      <c r="G15" s="264">
        <f t="shared" si="1"/>
        <v>-18134</v>
      </c>
    </row>
    <row r="16" spans="1:7" s="203" customFormat="1" ht="12.75">
      <c r="A16" s="11" t="s">
        <v>2290</v>
      </c>
      <c r="B16" s="12" t="s">
        <v>16</v>
      </c>
      <c r="C16" s="264">
        <v>28994</v>
      </c>
      <c r="D16" s="264">
        <f>28994-300</f>
        <v>28694</v>
      </c>
      <c r="E16" s="264"/>
      <c r="F16" s="243">
        <f t="shared" si="0"/>
        <v>-300</v>
      </c>
      <c r="G16" s="264">
        <f t="shared" si="1"/>
        <v>-28694</v>
      </c>
    </row>
    <row r="17" spans="1:7" s="203" customFormat="1" ht="25.5">
      <c r="A17" s="222" t="s">
        <v>2224</v>
      </c>
      <c r="B17" s="12" t="s">
        <v>10</v>
      </c>
      <c r="C17" s="264">
        <v>60181</v>
      </c>
      <c r="D17" s="264">
        <v>60181</v>
      </c>
      <c r="E17" s="264"/>
      <c r="F17" s="243">
        <f t="shared" si="0"/>
        <v>0</v>
      </c>
      <c r="G17" s="264">
        <f t="shared" si="1"/>
        <v>-60181</v>
      </c>
    </row>
    <row r="18" spans="1:7" s="203" customFormat="1" ht="12.75">
      <c r="A18" s="11" t="s">
        <v>2218</v>
      </c>
      <c r="B18" s="12" t="s">
        <v>2216</v>
      </c>
      <c r="C18" s="264">
        <v>17000</v>
      </c>
      <c r="D18" s="264">
        <v>17000</v>
      </c>
      <c r="E18" s="264"/>
      <c r="F18" s="243">
        <f t="shared" si="0"/>
        <v>0</v>
      </c>
      <c r="G18" s="264">
        <f t="shared" si="1"/>
        <v>-17000</v>
      </c>
    </row>
    <row r="19" spans="1:7" s="203" customFormat="1" ht="12.75">
      <c r="A19" s="11" t="s">
        <v>2218</v>
      </c>
      <c r="B19" s="12" t="s">
        <v>90</v>
      </c>
      <c r="C19" s="264">
        <v>39141</v>
      </c>
      <c r="D19" s="264">
        <v>39141</v>
      </c>
      <c r="E19" s="264"/>
      <c r="F19" s="243">
        <f t="shared" si="0"/>
        <v>0</v>
      </c>
      <c r="G19" s="264">
        <f t="shared" si="1"/>
        <v>-39141</v>
      </c>
    </row>
    <row r="20" spans="1:7" s="203" customFormat="1" ht="31.5">
      <c r="A20" s="213" t="s">
        <v>2222</v>
      </c>
      <c r="B20" s="12" t="s">
        <v>101</v>
      </c>
      <c r="C20" s="264">
        <v>25467</v>
      </c>
      <c r="D20" s="264">
        <v>25467</v>
      </c>
      <c r="E20" s="264"/>
      <c r="F20" s="243">
        <f t="shared" si="0"/>
        <v>0</v>
      </c>
      <c r="G20" s="264">
        <f t="shared" si="1"/>
        <v>-25467</v>
      </c>
    </row>
    <row r="21" spans="1:7" s="203" customFormat="1" ht="12.75">
      <c r="A21" s="11" t="s">
        <v>2218</v>
      </c>
      <c r="B21" s="12" t="s">
        <v>2274</v>
      </c>
      <c r="C21" s="264">
        <v>35120</v>
      </c>
      <c r="D21" s="264">
        <v>35120</v>
      </c>
      <c r="E21" s="264"/>
      <c r="F21" s="243">
        <f t="shared" si="0"/>
        <v>0</v>
      </c>
      <c r="G21" s="264">
        <f t="shared" si="1"/>
        <v>-35120</v>
      </c>
    </row>
    <row r="22" spans="1:7" s="203" customFormat="1" ht="12.75">
      <c r="A22" s="11" t="s">
        <v>2218</v>
      </c>
      <c r="B22" s="12" t="s">
        <v>11</v>
      </c>
      <c r="C22" s="264">
        <v>43557</v>
      </c>
      <c r="D22" s="264">
        <v>43557</v>
      </c>
      <c r="E22" s="264"/>
      <c r="F22" s="243">
        <f t="shared" si="0"/>
        <v>0</v>
      </c>
      <c r="G22" s="264">
        <f t="shared" si="1"/>
        <v>-43557</v>
      </c>
    </row>
    <row r="23" spans="1:7" s="203" customFormat="1" ht="25.5">
      <c r="A23" s="11" t="s">
        <v>2218</v>
      </c>
      <c r="B23" s="12" t="s">
        <v>100</v>
      </c>
      <c r="C23" s="264">
        <v>14471</v>
      </c>
      <c r="D23" s="264">
        <v>14471</v>
      </c>
      <c r="E23" s="264"/>
      <c r="F23" s="243">
        <f t="shared" si="0"/>
        <v>0</v>
      </c>
      <c r="G23" s="264">
        <f t="shared" si="1"/>
        <v>-14471</v>
      </c>
    </row>
    <row r="24" spans="1:7" ht="12.75" hidden="1">
      <c r="A24" s="11" t="s">
        <v>2221</v>
      </c>
      <c r="B24" s="12" t="s">
        <v>120</v>
      </c>
      <c r="C24" s="264"/>
      <c r="D24" s="264"/>
      <c r="E24" s="264"/>
      <c r="F24" s="243">
        <f t="shared" si="0"/>
        <v>0</v>
      </c>
      <c r="G24" s="264">
        <f t="shared" si="1"/>
        <v>0</v>
      </c>
    </row>
    <row r="25" spans="1:7" s="203" customFormat="1" ht="25.5">
      <c r="A25" s="11" t="s">
        <v>2218</v>
      </c>
      <c r="B25" s="12" t="s">
        <v>126</v>
      </c>
      <c r="C25" s="244">
        <v>59899</v>
      </c>
      <c r="D25" s="244">
        <v>59899</v>
      </c>
      <c r="E25" s="244"/>
      <c r="F25" s="243">
        <f t="shared" si="0"/>
        <v>0</v>
      </c>
      <c r="G25" s="264">
        <f t="shared" si="1"/>
        <v>-59899</v>
      </c>
    </row>
    <row r="26" spans="1:8" s="203" customFormat="1" ht="12.75">
      <c r="A26" s="11" t="s">
        <v>2220</v>
      </c>
      <c r="B26" s="12" t="s">
        <v>2213</v>
      </c>
      <c r="C26" s="264">
        <v>91323</v>
      </c>
      <c r="D26" s="264">
        <f>91323+2000</f>
        <v>93323</v>
      </c>
      <c r="E26" s="264"/>
      <c r="F26" s="243">
        <f t="shared" si="0"/>
        <v>2000</v>
      </c>
      <c r="G26" s="264">
        <f t="shared" si="1"/>
        <v>-93323</v>
      </c>
      <c r="H26" s="84"/>
    </row>
    <row r="27" spans="1:7" s="203" customFormat="1" ht="25.5">
      <c r="A27" s="11" t="s">
        <v>2218</v>
      </c>
      <c r="B27" s="12" t="s">
        <v>2303</v>
      </c>
      <c r="C27" s="244">
        <v>20000</v>
      </c>
      <c r="D27" s="244">
        <v>20000</v>
      </c>
      <c r="E27" s="244"/>
      <c r="F27" s="243">
        <f t="shared" si="0"/>
        <v>0</v>
      </c>
      <c r="G27" s="264">
        <f t="shared" si="1"/>
        <v>-20000</v>
      </c>
    </row>
    <row r="28" spans="1:12" s="203" customFormat="1" ht="35.25" customHeight="1">
      <c r="A28" s="11" t="s">
        <v>2218</v>
      </c>
      <c r="B28" s="12" t="s">
        <v>2294</v>
      </c>
      <c r="C28" s="264"/>
      <c r="D28" s="264">
        <f>19870+4173+1212</f>
        <v>25255</v>
      </c>
      <c r="E28" s="264"/>
      <c r="F28" s="243">
        <f t="shared" si="0"/>
        <v>25255</v>
      </c>
      <c r="G28" s="264">
        <f t="shared" si="1"/>
        <v>-25255</v>
      </c>
      <c r="H28" s="308"/>
      <c r="I28" s="309"/>
      <c r="J28" s="309"/>
      <c r="K28" s="309"/>
      <c r="L28" s="309"/>
    </row>
    <row r="29" spans="1:8" s="203" customFormat="1" ht="25.5">
      <c r="A29" s="11" t="s">
        <v>2314</v>
      </c>
      <c r="B29" s="12" t="s">
        <v>2315</v>
      </c>
      <c r="C29" s="264"/>
      <c r="D29" s="264">
        <v>21642</v>
      </c>
      <c r="E29" s="264"/>
      <c r="F29" s="243">
        <f t="shared" si="0"/>
        <v>21642</v>
      </c>
      <c r="G29" s="264"/>
      <c r="H29" s="84"/>
    </row>
    <row r="30" spans="1:7" s="204" customFormat="1" ht="13.5">
      <c r="A30" s="13"/>
      <c r="B30" s="14" t="s">
        <v>2288</v>
      </c>
      <c r="C30" s="245">
        <f>SUM(C13:C29)</f>
        <v>572709</v>
      </c>
      <c r="D30" s="245">
        <f>SUM(D13:D29)</f>
        <v>621606</v>
      </c>
      <c r="E30" s="245">
        <f>SUM(E13:E28)</f>
        <v>0</v>
      </c>
      <c r="F30" s="245">
        <f>SUM(F13:F29)</f>
        <v>48897</v>
      </c>
      <c r="G30" s="245">
        <f>SUM(G13:G28)</f>
        <v>-599964</v>
      </c>
    </row>
    <row r="31" spans="1:7" s="204" customFormat="1" ht="12.75">
      <c r="A31" s="11" t="s">
        <v>2219</v>
      </c>
      <c r="B31" s="15" t="s">
        <v>102</v>
      </c>
      <c r="C31" s="264">
        <v>32992</v>
      </c>
      <c r="D31" s="264">
        <v>32992</v>
      </c>
      <c r="E31" s="264"/>
      <c r="F31" s="243">
        <f aca="true" t="shared" si="2" ref="F31:F36">D31-C31</f>
        <v>0</v>
      </c>
      <c r="G31" s="264">
        <f aca="true" t="shared" si="3" ref="G31:G36">E31-D31</f>
        <v>-32992</v>
      </c>
    </row>
    <row r="32" spans="1:7" s="204" customFormat="1" ht="25.5">
      <c r="A32" s="11" t="s">
        <v>2219</v>
      </c>
      <c r="B32" s="15" t="s">
        <v>103</v>
      </c>
      <c r="C32" s="264">
        <v>78800</v>
      </c>
      <c r="D32" s="264">
        <v>78800</v>
      </c>
      <c r="E32" s="264"/>
      <c r="F32" s="243">
        <f t="shared" si="2"/>
        <v>0</v>
      </c>
      <c r="G32" s="264">
        <f t="shared" si="3"/>
        <v>-78800</v>
      </c>
    </row>
    <row r="33" spans="1:7" s="204" customFormat="1" ht="25.5">
      <c r="A33" s="11" t="s">
        <v>2219</v>
      </c>
      <c r="B33" s="15" t="s">
        <v>104</v>
      </c>
      <c r="C33" s="264">
        <v>27500</v>
      </c>
      <c r="D33" s="264">
        <f>27500-1950</f>
        <v>25550</v>
      </c>
      <c r="E33" s="264"/>
      <c r="F33" s="243">
        <f t="shared" si="2"/>
        <v>-1950</v>
      </c>
      <c r="G33" s="264">
        <f t="shared" si="3"/>
        <v>-25550</v>
      </c>
    </row>
    <row r="34" spans="1:7" s="204" customFormat="1" ht="25.5">
      <c r="A34" s="11" t="s">
        <v>2219</v>
      </c>
      <c r="B34" s="15" t="s">
        <v>2273</v>
      </c>
      <c r="C34" s="264">
        <v>36200</v>
      </c>
      <c r="D34" s="264">
        <v>36200</v>
      </c>
      <c r="E34" s="264"/>
      <c r="F34" s="243">
        <f t="shared" si="2"/>
        <v>0</v>
      </c>
      <c r="G34" s="264">
        <f t="shared" si="3"/>
        <v>-36200</v>
      </c>
    </row>
    <row r="35" spans="1:7" s="204" customFormat="1" ht="12.75">
      <c r="A35" s="11" t="s">
        <v>2219</v>
      </c>
      <c r="B35" s="15" t="s">
        <v>2289</v>
      </c>
      <c r="C35" s="264">
        <v>847</v>
      </c>
      <c r="D35" s="264">
        <v>847</v>
      </c>
      <c r="E35" s="264"/>
      <c r="F35" s="243">
        <f t="shared" si="2"/>
        <v>0</v>
      </c>
      <c r="G35" s="264">
        <f t="shared" si="3"/>
        <v>-847</v>
      </c>
    </row>
    <row r="36" spans="1:8" s="204" customFormat="1" ht="25.5">
      <c r="A36" s="11" t="s">
        <v>2219</v>
      </c>
      <c r="B36" s="15" t="s">
        <v>2217</v>
      </c>
      <c r="C36" s="244">
        <v>113857</v>
      </c>
      <c r="D36" s="244">
        <f>113857-4173-21642</f>
        <v>88042</v>
      </c>
      <c r="E36" s="244"/>
      <c r="F36" s="243">
        <f t="shared" si="2"/>
        <v>-25815</v>
      </c>
      <c r="G36" s="264">
        <f t="shared" si="3"/>
        <v>-88042</v>
      </c>
      <c r="H36" s="203"/>
    </row>
    <row r="37" spans="1:7" s="204" customFormat="1" ht="13.5">
      <c r="A37" s="13"/>
      <c r="B37" s="14" t="s">
        <v>105</v>
      </c>
      <c r="C37" s="245">
        <f>SUM(C31:C36)</f>
        <v>290196</v>
      </c>
      <c r="D37" s="245">
        <f>SUM(D31:D36)</f>
        <v>262431</v>
      </c>
      <c r="E37" s="245">
        <f>SUM(E31:E36)</f>
        <v>0</v>
      </c>
      <c r="F37" s="245">
        <f>SUM(F31:F36)</f>
        <v>-27765</v>
      </c>
      <c r="G37" s="245">
        <f>SUM(G31:G36)</f>
        <v>-262431</v>
      </c>
    </row>
    <row r="38" spans="1:7" s="3" customFormat="1" ht="12.75" hidden="1">
      <c r="A38" s="212" t="s">
        <v>17</v>
      </c>
      <c r="B38" s="10" t="s">
        <v>18</v>
      </c>
      <c r="C38" s="262"/>
      <c r="D38" s="262"/>
      <c r="E38" s="262"/>
      <c r="F38" s="262"/>
      <c r="G38" s="262"/>
    </row>
    <row r="39" spans="1:7" s="5" customFormat="1" ht="25.5">
      <c r="A39" s="23" t="s">
        <v>135</v>
      </c>
      <c r="B39" s="282" t="s">
        <v>20</v>
      </c>
      <c r="C39" s="283">
        <f>C40+C49</f>
        <v>2183020</v>
      </c>
      <c r="D39" s="283">
        <f>D40+D49</f>
        <v>2197875</v>
      </c>
      <c r="E39" s="283">
        <f>E40+E49</f>
        <v>0</v>
      </c>
      <c r="F39" s="283">
        <f>F40+F49</f>
        <v>14855</v>
      </c>
      <c r="G39" s="283">
        <f>G40+G49</f>
        <v>-2097875</v>
      </c>
    </row>
    <row r="40" spans="1:7" s="205" customFormat="1" ht="25.5">
      <c r="A40" s="212" t="s">
        <v>19</v>
      </c>
      <c r="B40" s="16" t="s">
        <v>136</v>
      </c>
      <c r="C40" s="246">
        <f>C41+C43</f>
        <v>2182020</v>
      </c>
      <c r="D40" s="246">
        <f>D41+D43</f>
        <v>2182020</v>
      </c>
      <c r="E40" s="246">
        <f>E41+E43</f>
        <v>0</v>
      </c>
      <c r="F40" s="246">
        <f>F41+F43</f>
        <v>0</v>
      </c>
      <c r="G40" s="246">
        <f>G41+G43</f>
        <v>-2082020</v>
      </c>
    </row>
    <row r="41" spans="1:7" s="3" customFormat="1" ht="12.75">
      <c r="A41" s="17" t="s">
        <v>21</v>
      </c>
      <c r="B41" s="280" t="s">
        <v>2266</v>
      </c>
      <c r="C41" s="281">
        <f>C42</f>
        <v>41028</v>
      </c>
      <c r="D41" s="281">
        <f>D42</f>
        <v>41028</v>
      </c>
      <c r="E41" s="281">
        <f>E42</f>
        <v>0</v>
      </c>
      <c r="F41" s="281">
        <f>F42</f>
        <v>0</v>
      </c>
      <c r="G41" s="281">
        <f>G42</f>
        <v>-41028</v>
      </c>
    </row>
    <row r="42" spans="1:7" s="3" customFormat="1" ht="12.75">
      <c r="A42" s="260" t="s">
        <v>2312</v>
      </c>
      <c r="B42" s="19" t="s">
        <v>2304</v>
      </c>
      <c r="C42" s="248">
        <v>41028</v>
      </c>
      <c r="D42" s="248">
        <v>41028</v>
      </c>
      <c r="E42" s="248"/>
      <c r="F42" s="248"/>
      <c r="G42" s="264">
        <f>E42-D42</f>
        <v>-41028</v>
      </c>
    </row>
    <row r="43" spans="1:7" s="206" customFormat="1" ht="25.5">
      <c r="A43" s="277" t="s">
        <v>200</v>
      </c>
      <c r="B43" s="278" t="s">
        <v>2284</v>
      </c>
      <c r="C43" s="279">
        <f>C44+C45</f>
        <v>2140992</v>
      </c>
      <c r="D43" s="279">
        <f>D44+D45</f>
        <v>2140992</v>
      </c>
      <c r="E43" s="279">
        <f>E44+E45</f>
        <v>0</v>
      </c>
      <c r="F43" s="279">
        <f>F44+F45</f>
        <v>0</v>
      </c>
      <c r="G43" s="279">
        <f>G44+G45</f>
        <v>-2040992</v>
      </c>
    </row>
    <row r="44" spans="1:7" s="206" customFormat="1" ht="25.5">
      <c r="A44" s="20" t="s">
        <v>22</v>
      </c>
      <c r="B44" s="18" t="s">
        <v>2292</v>
      </c>
      <c r="C44" s="276">
        <f>36123+122105</f>
        <v>158228</v>
      </c>
      <c r="D44" s="276">
        <f>36123+122105</f>
        <v>158228</v>
      </c>
      <c r="E44" s="276"/>
      <c r="F44" s="243">
        <f>D44-C44</f>
        <v>0</v>
      </c>
      <c r="G44" s="264">
        <f>E44-D44</f>
        <v>-158228</v>
      </c>
    </row>
    <row r="45" spans="1:7" s="206" customFormat="1" ht="25.5">
      <c r="A45" s="20" t="s">
        <v>23</v>
      </c>
      <c r="B45" s="18" t="s">
        <v>24</v>
      </c>
      <c r="C45" s="247">
        <f>SUM(C46:C48)</f>
        <v>1982764</v>
      </c>
      <c r="D45" s="247">
        <f>SUM(D46:D48)</f>
        <v>1982764</v>
      </c>
      <c r="E45" s="247">
        <f>SUM(E46:E48)</f>
        <v>0</v>
      </c>
      <c r="F45" s="247">
        <f>SUM(F46:F48)</f>
        <v>0</v>
      </c>
      <c r="G45" s="247">
        <f>SUM(G46:G47)</f>
        <v>-1882764</v>
      </c>
    </row>
    <row r="46" spans="1:10" s="3" customFormat="1" ht="12.75">
      <c r="A46" s="260"/>
      <c r="B46" s="19" t="s">
        <v>2225</v>
      </c>
      <c r="C46" s="262">
        <v>568404</v>
      </c>
      <c r="D46" s="262">
        <v>568404</v>
      </c>
      <c r="E46" s="262"/>
      <c r="F46" s="243">
        <f>D46-C46</f>
        <v>0</v>
      </c>
      <c r="G46" s="264">
        <f aca="true" t="shared" si="4" ref="G46:G51">E46-D46</f>
        <v>-568404</v>
      </c>
      <c r="I46" s="196"/>
      <c r="J46" s="196"/>
    </row>
    <row r="47" spans="1:7" s="3" customFormat="1" ht="12.75">
      <c r="A47" s="260"/>
      <c r="B47" s="19" t="s">
        <v>2226</v>
      </c>
      <c r="C47" s="262">
        <v>1314360</v>
      </c>
      <c r="D47" s="262">
        <v>1314360</v>
      </c>
      <c r="E47" s="262"/>
      <c r="F47" s="243">
        <f>D47-C47</f>
        <v>0</v>
      </c>
      <c r="G47" s="264">
        <f t="shared" si="4"/>
        <v>-1314360</v>
      </c>
    </row>
    <row r="48" spans="1:7" s="206" customFormat="1" ht="12.75">
      <c r="A48" s="261"/>
      <c r="B48" s="296" t="s">
        <v>2291</v>
      </c>
      <c r="C48" s="297">
        <v>100000</v>
      </c>
      <c r="D48" s="297">
        <v>100000</v>
      </c>
      <c r="E48" s="297"/>
      <c r="F48" s="243">
        <f>D48-C48</f>
        <v>0</v>
      </c>
      <c r="G48" s="264">
        <f t="shared" si="4"/>
        <v>-100000</v>
      </c>
    </row>
    <row r="49" spans="1:7" s="206" customFormat="1" ht="12.75">
      <c r="A49" s="20" t="s">
        <v>1320</v>
      </c>
      <c r="B49" s="18" t="s">
        <v>2299</v>
      </c>
      <c r="C49" s="297">
        <v>1000</v>
      </c>
      <c r="D49" s="297">
        <f>1000+14855</f>
        <v>15855</v>
      </c>
      <c r="E49" s="297"/>
      <c r="F49" s="243">
        <f>D49-C49</f>
        <v>14855</v>
      </c>
      <c r="G49" s="264">
        <f t="shared" si="4"/>
        <v>-15855</v>
      </c>
    </row>
    <row r="50" spans="1:10" s="5" customFormat="1" ht="12.75">
      <c r="A50" s="212"/>
      <c r="B50" s="21" t="s">
        <v>25</v>
      </c>
      <c r="C50" s="246">
        <f>SUM(C5+C12+C38+C39)</f>
        <v>3046125</v>
      </c>
      <c r="D50" s="246">
        <f>SUM(D5+D12+D38+D39)</f>
        <v>3082112</v>
      </c>
      <c r="E50" s="246">
        <f>SUM(E5+E12+E38+E39)</f>
        <v>0</v>
      </c>
      <c r="F50" s="246">
        <f>SUM(F5+F12+F38+F39)</f>
        <v>35987</v>
      </c>
      <c r="G50" s="246">
        <f>SUM(G5+G12+G38+G39)</f>
        <v>-2960470</v>
      </c>
      <c r="J50" s="298"/>
    </row>
    <row r="51" spans="1:7" s="205" customFormat="1" ht="12.75">
      <c r="A51" s="260"/>
      <c r="B51" s="22" t="s">
        <v>2311</v>
      </c>
      <c r="C51" s="284">
        <v>2073288</v>
      </c>
      <c r="D51" s="284">
        <v>2073288</v>
      </c>
      <c r="E51" s="284"/>
      <c r="F51" s="243">
        <f>D51-C51</f>
        <v>0</v>
      </c>
      <c r="G51" s="264">
        <f t="shared" si="4"/>
        <v>-2073288</v>
      </c>
    </row>
    <row r="52" spans="1:9" s="3" customFormat="1" ht="12.75">
      <c r="A52" s="212"/>
      <c r="B52" s="21" t="s">
        <v>26</v>
      </c>
      <c r="C52" s="246">
        <f>C50+C51</f>
        <v>5119413</v>
      </c>
      <c r="D52" s="246">
        <f>D50+D51</f>
        <v>5155400</v>
      </c>
      <c r="E52" s="246">
        <f>E50+E51</f>
        <v>0</v>
      </c>
      <c r="F52" s="246">
        <f>F50+F51</f>
        <v>35987</v>
      </c>
      <c r="G52" s="246">
        <f>G50+G51</f>
        <v>-5033758</v>
      </c>
      <c r="I52" s="196"/>
    </row>
    <row r="53" spans="1:7" s="205" customFormat="1" ht="12.75">
      <c r="A53" s="304" t="s">
        <v>27</v>
      </c>
      <c r="B53" s="304"/>
      <c r="C53" s="267"/>
      <c r="D53" s="267"/>
      <c r="E53" s="267"/>
      <c r="F53" s="267"/>
      <c r="G53" s="267"/>
    </row>
    <row r="54" spans="1:7" s="5" customFormat="1" ht="12.75" hidden="1">
      <c r="A54" s="23" t="s">
        <v>28</v>
      </c>
      <c r="B54" s="24" t="s">
        <v>29</v>
      </c>
      <c r="C54" s="269">
        <f>C58</f>
        <v>0</v>
      </c>
      <c r="D54" s="269">
        <f>D58</f>
        <v>0</v>
      </c>
      <c r="E54" s="269">
        <f>E58</f>
        <v>0</v>
      </c>
      <c r="F54" s="269"/>
      <c r="G54" s="269">
        <f>G58</f>
        <v>0</v>
      </c>
    </row>
    <row r="55" spans="1:7" s="3" customFormat="1" ht="12.75" hidden="1">
      <c r="A55" s="25" t="s">
        <v>30</v>
      </c>
      <c r="B55" s="22" t="s">
        <v>31</v>
      </c>
      <c r="C55" s="262"/>
      <c r="D55" s="262"/>
      <c r="E55" s="262"/>
      <c r="F55" s="262"/>
      <c r="G55" s="262"/>
    </row>
    <row r="56" spans="1:7" s="3" customFormat="1" ht="12.75" hidden="1">
      <c r="A56" s="260">
        <v>9263</v>
      </c>
      <c r="B56" s="22" t="s">
        <v>134</v>
      </c>
      <c r="C56" s="262"/>
      <c r="D56" s="262"/>
      <c r="E56" s="262"/>
      <c r="F56" s="262"/>
      <c r="G56" s="262"/>
    </row>
    <row r="57" spans="1:7" s="3" customFormat="1" ht="12.75" hidden="1">
      <c r="A57" s="25" t="s">
        <v>32</v>
      </c>
      <c r="B57" s="22" t="s">
        <v>33</v>
      </c>
      <c r="C57" s="262">
        <f>C58</f>
        <v>0</v>
      </c>
      <c r="D57" s="262">
        <f>D58</f>
        <v>0</v>
      </c>
      <c r="E57" s="262">
        <f>E58</f>
        <v>0</v>
      </c>
      <c r="F57" s="262"/>
      <c r="G57" s="264">
        <f>E57-D57</f>
        <v>0</v>
      </c>
    </row>
    <row r="58" spans="1:7" s="3" customFormat="1" ht="12.75" hidden="1">
      <c r="A58" s="26">
        <v>7230</v>
      </c>
      <c r="B58" s="22" t="s">
        <v>133</v>
      </c>
      <c r="C58" s="262"/>
      <c r="D58" s="262"/>
      <c r="E58" s="262"/>
      <c r="F58" s="262"/>
      <c r="G58" s="264"/>
    </row>
    <row r="59" spans="1:7" s="3" customFormat="1" ht="12.75" hidden="1">
      <c r="A59" s="26">
        <v>7200</v>
      </c>
      <c r="B59" s="22" t="s">
        <v>119</v>
      </c>
      <c r="C59" s="262"/>
      <c r="D59" s="262"/>
      <c r="E59" s="262"/>
      <c r="F59" s="262"/>
      <c r="G59" s="262"/>
    </row>
    <row r="60" spans="1:7" s="208" customFormat="1" ht="12.75" hidden="1">
      <c r="A60" s="27" t="s">
        <v>97</v>
      </c>
      <c r="B60" s="28" t="s">
        <v>98</v>
      </c>
      <c r="C60" s="268"/>
      <c r="D60" s="268"/>
      <c r="E60" s="268"/>
      <c r="F60" s="268"/>
      <c r="G60" s="268"/>
    </row>
    <row r="61" spans="1:7" s="3" customFormat="1" ht="12.75" hidden="1">
      <c r="A61" s="26" t="s">
        <v>93</v>
      </c>
      <c r="B61" s="22" t="s">
        <v>99</v>
      </c>
      <c r="C61" s="262"/>
      <c r="D61" s="262"/>
      <c r="E61" s="262"/>
      <c r="F61" s="262"/>
      <c r="G61" s="262"/>
    </row>
    <row r="62" spans="1:7" s="3" customFormat="1" ht="12.75" hidden="1">
      <c r="A62" s="26">
        <v>2279</v>
      </c>
      <c r="B62" s="22" t="s">
        <v>99</v>
      </c>
      <c r="C62" s="262"/>
      <c r="D62" s="262"/>
      <c r="E62" s="262"/>
      <c r="F62" s="262"/>
      <c r="G62" s="262"/>
    </row>
    <row r="63" spans="1:7" s="3" customFormat="1" ht="12.75">
      <c r="A63" s="23" t="s">
        <v>2261</v>
      </c>
      <c r="B63" s="24" t="s">
        <v>36</v>
      </c>
      <c r="C63" s="250">
        <f>C64</f>
        <v>205980</v>
      </c>
      <c r="D63" s="250">
        <f>D64</f>
        <v>205980</v>
      </c>
      <c r="E63" s="250">
        <f>E64</f>
        <v>0</v>
      </c>
      <c r="F63" s="250">
        <f>F64</f>
        <v>0</v>
      </c>
      <c r="G63" s="250">
        <f>G64</f>
        <v>-205980</v>
      </c>
    </row>
    <row r="64" spans="1:7" s="3" customFormat="1" ht="12.75">
      <c r="A64" s="212" t="s">
        <v>37</v>
      </c>
      <c r="B64" s="21" t="s">
        <v>38</v>
      </c>
      <c r="C64" s="246">
        <f>C69+C65</f>
        <v>205980</v>
      </c>
      <c r="D64" s="246">
        <f>D69+D65</f>
        <v>205980</v>
      </c>
      <c r="E64" s="246">
        <f>E69+E65</f>
        <v>0</v>
      </c>
      <c r="F64" s="246">
        <f>F69+F65</f>
        <v>0</v>
      </c>
      <c r="G64" s="246">
        <f>G69+G65</f>
        <v>-205980</v>
      </c>
    </row>
    <row r="65" spans="1:7" s="3" customFormat="1" ht="12.75" hidden="1">
      <c r="A65" s="212" t="s">
        <v>2259</v>
      </c>
      <c r="B65" s="21" t="s">
        <v>123</v>
      </c>
      <c r="C65" s="246">
        <f>SUM(C66:C68)</f>
        <v>0</v>
      </c>
      <c r="D65" s="246">
        <f>SUM(D66:D68)</f>
        <v>0</v>
      </c>
      <c r="E65" s="246">
        <f>SUM(E66:E68)</f>
        <v>0</v>
      </c>
      <c r="F65" s="246"/>
      <c r="G65" s="246">
        <f>SUM(G66:G68)</f>
        <v>0</v>
      </c>
    </row>
    <row r="66" spans="1:7" s="3" customFormat="1" ht="12.75" hidden="1">
      <c r="A66" s="260">
        <v>2246</v>
      </c>
      <c r="B66" s="22" t="s">
        <v>131</v>
      </c>
      <c r="C66" s="262"/>
      <c r="D66" s="262"/>
      <c r="E66" s="262"/>
      <c r="F66" s="262"/>
      <c r="G66" s="264">
        <f>E66-D66</f>
        <v>0</v>
      </c>
    </row>
    <row r="67" spans="1:7" s="3" customFormat="1" ht="12.75" hidden="1">
      <c r="A67" s="260">
        <v>5232</v>
      </c>
      <c r="B67" s="22" t="s">
        <v>91</v>
      </c>
      <c r="C67" s="262"/>
      <c r="D67" s="262"/>
      <c r="E67" s="262"/>
      <c r="F67" s="262"/>
      <c r="G67" s="262"/>
    </row>
    <row r="68" spans="1:7" s="3" customFormat="1" ht="12.75" hidden="1">
      <c r="A68" s="260">
        <v>5250</v>
      </c>
      <c r="B68" s="22" t="s">
        <v>132</v>
      </c>
      <c r="C68" s="262"/>
      <c r="D68" s="262"/>
      <c r="E68" s="262"/>
      <c r="F68" s="262"/>
      <c r="G68" s="262"/>
    </row>
    <row r="69" spans="1:7" s="5" customFormat="1" ht="12.75">
      <c r="A69" s="212" t="s">
        <v>2260</v>
      </c>
      <c r="B69" s="21" t="s">
        <v>122</v>
      </c>
      <c r="C69" s="246">
        <f>SUM(C70:C85)</f>
        <v>205980</v>
      </c>
      <c r="D69" s="246">
        <f>SUM(D70:D85)</f>
        <v>205980</v>
      </c>
      <c r="E69" s="246">
        <f>SUM(E70:E85)</f>
        <v>0</v>
      </c>
      <c r="F69" s="246">
        <f>SUM(F70:F85)</f>
        <v>0</v>
      </c>
      <c r="G69" s="246">
        <f>SUM(G70:G85)</f>
        <v>-205980</v>
      </c>
    </row>
    <row r="70" spans="1:7" s="3" customFormat="1" ht="12.75">
      <c r="A70" s="260">
        <v>2242</v>
      </c>
      <c r="B70" s="22" t="s">
        <v>2240</v>
      </c>
      <c r="C70" s="262">
        <f>34308+4092+2652</f>
        <v>41052</v>
      </c>
      <c r="D70" s="262">
        <f>34308+4092+2652</f>
        <v>41052</v>
      </c>
      <c r="E70" s="262"/>
      <c r="F70" s="243">
        <f aca="true" t="shared" si="5" ref="F70:F83">D70-C70</f>
        <v>0</v>
      </c>
      <c r="G70" s="264">
        <f aca="true" t="shared" si="6" ref="G70:G81">E70-D70</f>
        <v>-41052</v>
      </c>
    </row>
    <row r="71" spans="1:7" s="3" customFormat="1" ht="12.75" hidden="1">
      <c r="A71" s="260">
        <v>2247</v>
      </c>
      <c r="B71" s="22" t="s">
        <v>2239</v>
      </c>
      <c r="C71" s="248"/>
      <c r="D71" s="248"/>
      <c r="E71" s="248"/>
      <c r="F71" s="243">
        <f t="shared" si="5"/>
        <v>0</v>
      </c>
      <c r="G71" s="264">
        <f t="shared" si="6"/>
        <v>0</v>
      </c>
    </row>
    <row r="72" spans="1:7" s="3" customFormat="1" ht="12.75" hidden="1">
      <c r="A72" s="260">
        <v>2241</v>
      </c>
      <c r="B72" s="22" t="s">
        <v>2237</v>
      </c>
      <c r="C72" s="248"/>
      <c r="D72" s="248"/>
      <c r="E72" s="248"/>
      <c r="F72" s="243">
        <f t="shared" si="5"/>
        <v>0</v>
      </c>
      <c r="G72" s="264">
        <f t="shared" si="6"/>
        <v>0</v>
      </c>
    </row>
    <row r="73" spans="1:7" s="3" customFormat="1" ht="12.75" hidden="1">
      <c r="A73" s="260">
        <v>2248</v>
      </c>
      <c r="B73" s="22" t="s">
        <v>118</v>
      </c>
      <c r="C73" s="248"/>
      <c r="D73" s="248"/>
      <c r="E73" s="248"/>
      <c r="F73" s="243">
        <f t="shared" si="5"/>
        <v>0</v>
      </c>
      <c r="G73" s="264">
        <f t="shared" si="6"/>
        <v>0</v>
      </c>
    </row>
    <row r="74" spans="1:7" s="3" customFormat="1" ht="12.75">
      <c r="A74" s="260">
        <v>2244</v>
      </c>
      <c r="B74" s="22" t="s">
        <v>2295</v>
      </c>
      <c r="C74" s="248"/>
      <c r="D74" s="248">
        <v>895</v>
      </c>
      <c r="E74" s="248"/>
      <c r="F74" s="243">
        <f t="shared" si="5"/>
        <v>895</v>
      </c>
      <c r="G74" s="264">
        <f t="shared" si="6"/>
        <v>-895</v>
      </c>
    </row>
    <row r="75" spans="1:7" s="3" customFormat="1" ht="12.75">
      <c r="A75" s="260">
        <v>2322</v>
      </c>
      <c r="B75" s="22" t="s">
        <v>39</v>
      </c>
      <c r="C75" s="262">
        <f>52892-10000</f>
        <v>42892</v>
      </c>
      <c r="D75" s="262">
        <f>52892-10000</f>
        <v>42892</v>
      </c>
      <c r="E75" s="262"/>
      <c r="F75" s="243">
        <f t="shared" si="5"/>
        <v>0</v>
      </c>
      <c r="G75" s="264">
        <f t="shared" si="6"/>
        <v>-42892</v>
      </c>
    </row>
    <row r="76" spans="1:7" s="3" customFormat="1" ht="12.75">
      <c r="A76" s="260">
        <v>2330</v>
      </c>
      <c r="B76" s="22" t="s">
        <v>35</v>
      </c>
      <c r="C76" s="262">
        <v>12192</v>
      </c>
      <c r="D76" s="262">
        <f>12192-895-787</f>
        <v>10510</v>
      </c>
      <c r="E76" s="262"/>
      <c r="F76" s="243">
        <f t="shared" si="5"/>
        <v>-1682</v>
      </c>
      <c r="G76" s="264">
        <f t="shared" si="6"/>
        <v>-10510</v>
      </c>
    </row>
    <row r="77" spans="1:7" s="3" customFormat="1" ht="12.75">
      <c r="A77" s="260">
        <v>2312</v>
      </c>
      <c r="B77" s="22" t="s">
        <v>2253</v>
      </c>
      <c r="C77" s="248">
        <v>972</v>
      </c>
      <c r="D77" s="248">
        <v>972</v>
      </c>
      <c r="E77" s="248"/>
      <c r="F77" s="243">
        <f t="shared" si="5"/>
        <v>0</v>
      </c>
      <c r="G77" s="264">
        <f t="shared" si="6"/>
        <v>-972</v>
      </c>
    </row>
    <row r="78" spans="1:7" s="3" customFormat="1" ht="12.75">
      <c r="A78" s="260">
        <v>2313</v>
      </c>
      <c r="B78" s="22" t="s">
        <v>2227</v>
      </c>
      <c r="C78" s="248">
        <v>726</v>
      </c>
      <c r="D78" s="248">
        <v>726</v>
      </c>
      <c r="E78" s="248"/>
      <c r="F78" s="243">
        <f t="shared" si="5"/>
        <v>0</v>
      </c>
      <c r="G78" s="264">
        <f t="shared" si="6"/>
        <v>-726</v>
      </c>
    </row>
    <row r="79" spans="1:7" s="3" customFormat="1" ht="12.75">
      <c r="A79" s="260">
        <v>2264</v>
      </c>
      <c r="B79" s="22" t="s">
        <v>2313</v>
      </c>
      <c r="C79" s="248"/>
      <c r="D79" s="248">
        <v>485</v>
      </c>
      <c r="E79" s="248"/>
      <c r="F79" s="243">
        <f t="shared" si="5"/>
        <v>485</v>
      </c>
      <c r="G79" s="264">
        <f t="shared" si="6"/>
        <v>-485</v>
      </c>
    </row>
    <row r="80" spans="1:7" s="3" customFormat="1" ht="12.75">
      <c r="A80" s="260">
        <v>2249</v>
      </c>
      <c r="B80" s="22" t="s">
        <v>1809</v>
      </c>
      <c r="C80" s="248">
        <v>7716</v>
      </c>
      <c r="D80" s="248">
        <f>7716-485</f>
        <v>7231</v>
      </c>
      <c r="E80" s="248"/>
      <c r="F80" s="243">
        <f t="shared" si="5"/>
        <v>-485</v>
      </c>
      <c r="G80" s="264">
        <f t="shared" si="6"/>
        <v>-7231</v>
      </c>
    </row>
    <row r="81" spans="1:7" s="207" customFormat="1" ht="12.75" hidden="1">
      <c r="A81" s="260">
        <v>5231</v>
      </c>
      <c r="B81" s="22" t="s">
        <v>2238</v>
      </c>
      <c r="C81" s="262">
        <v>100430</v>
      </c>
      <c r="D81" s="262">
        <v>100430</v>
      </c>
      <c r="E81" s="262"/>
      <c r="F81" s="243">
        <f t="shared" si="5"/>
        <v>0</v>
      </c>
      <c r="G81" s="264">
        <f t="shared" si="6"/>
        <v>-100430</v>
      </c>
    </row>
    <row r="82" spans="1:7" s="207" customFormat="1" ht="12.75" hidden="1">
      <c r="A82" s="260">
        <v>5232</v>
      </c>
      <c r="B82" s="22" t="s">
        <v>2267</v>
      </c>
      <c r="C82" s="248"/>
      <c r="D82" s="248"/>
      <c r="E82" s="248"/>
      <c r="F82" s="243">
        <f t="shared" si="5"/>
        <v>0</v>
      </c>
      <c r="G82" s="264">
        <f>E82-D82</f>
        <v>0</v>
      </c>
    </row>
    <row r="83" spans="1:7" s="207" customFormat="1" ht="12.75">
      <c r="A83" s="260">
        <v>5238</v>
      </c>
      <c r="B83" s="22" t="s">
        <v>130</v>
      </c>
      <c r="C83" s="248"/>
      <c r="D83" s="248">
        <v>787</v>
      </c>
      <c r="E83" s="248"/>
      <c r="F83" s="243">
        <f t="shared" si="5"/>
        <v>787</v>
      </c>
      <c r="G83" s="264">
        <f>E83-D83</f>
        <v>-787</v>
      </c>
    </row>
    <row r="84" spans="1:7" s="5" customFormat="1" ht="12.75" hidden="1">
      <c r="A84" s="260">
        <v>5239</v>
      </c>
      <c r="B84" s="22" t="s">
        <v>40</v>
      </c>
      <c r="C84" s="263"/>
      <c r="D84" s="263"/>
      <c r="E84" s="263"/>
      <c r="F84" s="263"/>
      <c r="G84" s="264">
        <f>E84-D84</f>
        <v>0</v>
      </c>
    </row>
    <row r="85" spans="1:7" s="5" customFormat="1" ht="12.75" hidden="1">
      <c r="A85" s="260">
        <v>5250</v>
      </c>
      <c r="B85" s="22" t="s">
        <v>41</v>
      </c>
      <c r="C85" s="248">
        <f>3350-3350</f>
        <v>0</v>
      </c>
      <c r="D85" s="248"/>
      <c r="E85" s="248"/>
      <c r="F85" s="248"/>
      <c r="G85" s="264">
        <f>E85-D85</f>
        <v>0</v>
      </c>
    </row>
    <row r="86" spans="1:7" s="5" customFormat="1" ht="12.75">
      <c r="A86" s="23" t="s">
        <v>42</v>
      </c>
      <c r="B86" s="24" t="s">
        <v>43</v>
      </c>
      <c r="C86" s="250">
        <f>C87+C89</f>
        <v>415747</v>
      </c>
      <c r="D86" s="250">
        <f>D87+D89</f>
        <v>562620</v>
      </c>
      <c r="E86" s="250">
        <f>E87+E89</f>
        <v>0</v>
      </c>
      <c r="F86" s="250">
        <f>F87+F89</f>
        <v>146873</v>
      </c>
      <c r="G86" s="250">
        <f>G87+G89</f>
        <v>-562620</v>
      </c>
    </row>
    <row r="87" spans="1:7" s="3" customFormat="1" ht="12.75">
      <c r="A87" s="212" t="s">
        <v>44</v>
      </c>
      <c r="B87" s="21" t="s">
        <v>45</v>
      </c>
      <c r="C87" s="246">
        <f>C88</f>
        <v>41290</v>
      </c>
      <c r="D87" s="246">
        <f>D88</f>
        <v>75755</v>
      </c>
      <c r="E87" s="246">
        <f>E88</f>
        <v>0</v>
      </c>
      <c r="F87" s="246">
        <f>F88</f>
        <v>34465</v>
      </c>
      <c r="G87" s="246">
        <f>G88</f>
        <v>-75755</v>
      </c>
    </row>
    <row r="88" spans="1:7" s="3" customFormat="1" ht="12.75">
      <c r="A88" s="260">
        <v>2224</v>
      </c>
      <c r="B88" s="22" t="s">
        <v>46</v>
      </c>
      <c r="C88" s="262">
        <v>41290</v>
      </c>
      <c r="D88" s="262">
        <v>75755</v>
      </c>
      <c r="E88" s="262"/>
      <c r="F88" s="243">
        <f>D88-C88</f>
        <v>34465</v>
      </c>
      <c r="G88" s="264">
        <f>E88-D88</f>
        <v>-75755</v>
      </c>
    </row>
    <row r="89" spans="1:7" s="3" customFormat="1" ht="12.75">
      <c r="A89" s="212" t="s">
        <v>47</v>
      </c>
      <c r="B89" s="21" t="s">
        <v>48</v>
      </c>
      <c r="C89" s="246">
        <f>SUM(C90+C98)</f>
        <v>374457</v>
      </c>
      <c r="D89" s="246">
        <f>SUM(D90+D98)</f>
        <v>486865</v>
      </c>
      <c r="E89" s="246">
        <f>SUM(E90+E98)</f>
        <v>0</v>
      </c>
      <c r="F89" s="246">
        <f>SUM(F90+F98)</f>
        <v>112408</v>
      </c>
      <c r="G89" s="246">
        <f>SUM(G90+G98)</f>
        <v>-486865</v>
      </c>
    </row>
    <row r="90" spans="1:7" s="3" customFormat="1" ht="12.75">
      <c r="A90" s="212" t="s">
        <v>2214</v>
      </c>
      <c r="B90" s="21" t="s">
        <v>49</v>
      </c>
      <c r="C90" s="246">
        <f>SUM(C91:C97)</f>
        <v>42808</v>
      </c>
      <c r="D90" s="246">
        <f>SUM(D91:D97)</f>
        <v>42808</v>
      </c>
      <c r="E90" s="246">
        <f>SUM(E91:E97)</f>
        <v>0</v>
      </c>
      <c r="F90" s="246">
        <f>SUM(F91:F97)</f>
        <v>0</v>
      </c>
      <c r="G90" s="246">
        <f>SUM(G91:G97)</f>
        <v>-42808</v>
      </c>
    </row>
    <row r="91" spans="1:7" s="3" customFormat="1" ht="12.75">
      <c r="A91" s="260">
        <v>2241</v>
      </c>
      <c r="B91" s="22" t="s">
        <v>127</v>
      </c>
      <c r="C91" s="262">
        <v>23886</v>
      </c>
      <c r="D91" s="262">
        <f>23886-12321+293+2545+400</f>
        <v>14803</v>
      </c>
      <c r="E91" s="262"/>
      <c r="F91" s="243">
        <f aca="true" t="shared" si="7" ref="F91:F115">D91-C91</f>
        <v>-9083</v>
      </c>
      <c r="G91" s="264">
        <f>E91-D91</f>
        <v>-14803</v>
      </c>
    </row>
    <row r="92" spans="1:7" s="209" customFormat="1" ht="12.75">
      <c r="A92" s="29">
        <v>2243</v>
      </c>
      <c r="B92" s="30" t="s">
        <v>2228</v>
      </c>
      <c r="C92" s="270">
        <v>13718</v>
      </c>
      <c r="D92" s="270">
        <f>13718-838</f>
        <v>12880</v>
      </c>
      <c r="E92" s="270"/>
      <c r="F92" s="243">
        <f t="shared" si="7"/>
        <v>-838</v>
      </c>
      <c r="G92" s="264">
        <f>E92-D92</f>
        <v>-12880</v>
      </c>
    </row>
    <row r="93" spans="1:7" s="209" customFormat="1" ht="12.75">
      <c r="A93" s="29">
        <v>2244</v>
      </c>
      <c r="B93" s="30" t="s">
        <v>112</v>
      </c>
      <c r="C93" s="270">
        <v>204</v>
      </c>
      <c r="D93" s="270">
        <v>250</v>
      </c>
      <c r="E93" s="270"/>
      <c r="F93" s="243">
        <f t="shared" si="7"/>
        <v>46</v>
      </c>
      <c r="G93" s="264">
        <f>E93-D93</f>
        <v>-250</v>
      </c>
    </row>
    <row r="94" spans="1:7" s="209" customFormat="1" ht="12.75" hidden="1">
      <c r="A94" s="29">
        <v>2279</v>
      </c>
      <c r="B94" s="22" t="s">
        <v>1833</v>
      </c>
      <c r="C94" s="270"/>
      <c r="D94" s="270"/>
      <c r="E94" s="270"/>
      <c r="F94" s="243">
        <f t="shared" si="7"/>
        <v>0</v>
      </c>
      <c r="G94" s="264">
        <f>E94-D94</f>
        <v>0</v>
      </c>
    </row>
    <row r="95" spans="1:7" s="209" customFormat="1" ht="12.75">
      <c r="A95" s="260">
        <v>2330</v>
      </c>
      <c r="B95" s="22" t="s">
        <v>35</v>
      </c>
      <c r="C95" s="270">
        <v>5000</v>
      </c>
      <c r="D95" s="270">
        <f>5000-46-2000-400</f>
        <v>2554</v>
      </c>
      <c r="E95" s="270"/>
      <c r="F95" s="243">
        <f t="shared" si="7"/>
        <v>-2446</v>
      </c>
      <c r="G95" s="264">
        <f>E95-D95</f>
        <v>-2554</v>
      </c>
    </row>
    <row r="96" spans="1:7" s="209" customFormat="1" ht="12.75" hidden="1">
      <c r="A96" s="29">
        <v>5219</v>
      </c>
      <c r="B96" s="30" t="s">
        <v>91</v>
      </c>
      <c r="C96" s="270"/>
      <c r="D96" s="270"/>
      <c r="E96" s="270"/>
      <c r="F96" s="243">
        <f t="shared" si="7"/>
        <v>0</v>
      </c>
      <c r="G96" s="264"/>
    </row>
    <row r="97" spans="1:7" s="3" customFormat="1" ht="12.75">
      <c r="A97" s="260">
        <v>5250</v>
      </c>
      <c r="B97" s="22" t="s">
        <v>2123</v>
      </c>
      <c r="C97" s="262"/>
      <c r="D97" s="262">
        <v>12321</v>
      </c>
      <c r="E97" s="262"/>
      <c r="F97" s="243">
        <f t="shared" si="7"/>
        <v>12321</v>
      </c>
      <c r="G97" s="264">
        <f>E97-D97</f>
        <v>-12321</v>
      </c>
    </row>
    <row r="98" spans="1:7" s="5" customFormat="1" ht="12.75">
      <c r="A98" s="212" t="s">
        <v>2258</v>
      </c>
      <c r="B98" s="21" t="s">
        <v>50</v>
      </c>
      <c r="C98" s="246">
        <f>SUM(C99:C116)</f>
        <v>331649</v>
      </c>
      <c r="D98" s="246">
        <f>SUM(D99:D116)</f>
        <v>444057</v>
      </c>
      <c r="E98" s="246">
        <f>SUM(E99:E116)</f>
        <v>0</v>
      </c>
      <c r="F98" s="246">
        <f>SUM(F99:F116)</f>
        <v>112408</v>
      </c>
      <c r="G98" s="246">
        <f>SUM(G99:G116)</f>
        <v>-444057</v>
      </c>
    </row>
    <row r="99" spans="1:7" s="3" customFormat="1" ht="12.75">
      <c r="A99" s="260">
        <v>2222</v>
      </c>
      <c r="B99" s="22" t="s">
        <v>2236</v>
      </c>
      <c r="C99" s="262">
        <v>5328</v>
      </c>
      <c r="D99" s="262">
        <v>5328</v>
      </c>
      <c r="E99" s="262"/>
      <c r="F99" s="243">
        <f t="shared" si="7"/>
        <v>0</v>
      </c>
      <c r="G99" s="264">
        <f aca="true" t="shared" si="8" ref="G99:G115">E99-D99</f>
        <v>-5328</v>
      </c>
    </row>
    <row r="100" spans="1:7" s="3" customFormat="1" ht="12.75">
      <c r="A100" s="260">
        <v>2241</v>
      </c>
      <c r="B100" s="22" t="s">
        <v>2237</v>
      </c>
      <c r="C100" s="262">
        <v>6055</v>
      </c>
      <c r="D100" s="262">
        <v>6055</v>
      </c>
      <c r="E100" s="262"/>
      <c r="F100" s="243">
        <f t="shared" si="7"/>
        <v>0</v>
      </c>
      <c r="G100" s="264">
        <f t="shared" si="8"/>
        <v>-6055</v>
      </c>
    </row>
    <row r="101" spans="1:7" s="3" customFormat="1" ht="12.75">
      <c r="A101" s="260">
        <v>2330</v>
      </c>
      <c r="B101" s="22" t="s">
        <v>35</v>
      </c>
      <c r="C101" s="303">
        <v>27046</v>
      </c>
      <c r="D101" s="303">
        <v>27046</v>
      </c>
      <c r="E101" s="262"/>
      <c r="F101" s="243">
        <f t="shared" si="7"/>
        <v>0</v>
      </c>
      <c r="G101" s="264">
        <f t="shared" si="8"/>
        <v>-27046</v>
      </c>
    </row>
    <row r="102" spans="1:7" s="3" customFormat="1" ht="12.75">
      <c r="A102" s="260">
        <v>2312</v>
      </c>
      <c r="B102" s="22" t="s">
        <v>2253</v>
      </c>
      <c r="C102" s="303">
        <v>1812</v>
      </c>
      <c r="D102" s="303">
        <v>1812</v>
      </c>
      <c r="E102" s="262"/>
      <c r="F102" s="243">
        <f t="shared" si="7"/>
        <v>0</v>
      </c>
      <c r="G102" s="264">
        <f t="shared" si="8"/>
        <v>-1812</v>
      </c>
    </row>
    <row r="103" spans="1:7" s="3" customFormat="1" ht="12.75">
      <c r="A103" s="260">
        <v>2313</v>
      </c>
      <c r="B103" s="22" t="s">
        <v>2227</v>
      </c>
      <c r="C103" s="303">
        <v>1275</v>
      </c>
      <c r="D103" s="303">
        <v>1275</v>
      </c>
      <c r="E103" s="262"/>
      <c r="F103" s="243">
        <f t="shared" si="7"/>
        <v>0</v>
      </c>
      <c r="G103" s="264">
        <f t="shared" si="8"/>
        <v>-1275</v>
      </c>
    </row>
    <row r="104" spans="1:7" s="3" customFormat="1" ht="38.25">
      <c r="A104" s="260">
        <v>2314</v>
      </c>
      <c r="B104" s="12" t="s">
        <v>2301</v>
      </c>
      <c r="C104" s="303"/>
      <c r="D104" s="303">
        <v>50</v>
      </c>
      <c r="E104" s="262"/>
      <c r="F104" s="243">
        <f t="shared" si="7"/>
        <v>50</v>
      </c>
      <c r="G104" s="264">
        <f t="shared" si="8"/>
        <v>-50</v>
      </c>
    </row>
    <row r="105" spans="1:7" s="3" customFormat="1" ht="12.75">
      <c r="A105" s="260">
        <v>2341</v>
      </c>
      <c r="B105" s="22" t="s">
        <v>107</v>
      </c>
      <c r="C105" s="303">
        <v>26460</v>
      </c>
      <c r="D105" s="303">
        <v>26460</v>
      </c>
      <c r="E105" s="262"/>
      <c r="F105" s="243">
        <f t="shared" si="7"/>
        <v>0</v>
      </c>
      <c r="G105" s="264">
        <f t="shared" si="8"/>
        <v>-26460</v>
      </c>
    </row>
    <row r="106" spans="1:7" s="3" customFormat="1" ht="12.75">
      <c r="A106" s="260">
        <v>2243</v>
      </c>
      <c r="B106" s="22" t="s">
        <v>2229</v>
      </c>
      <c r="C106" s="262">
        <v>30128</v>
      </c>
      <c r="D106" s="262">
        <v>30128</v>
      </c>
      <c r="E106" s="262"/>
      <c r="F106" s="243">
        <f t="shared" si="7"/>
        <v>0</v>
      </c>
      <c r="G106" s="264">
        <f t="shared" si="8"/>
        <v>-30128</v>
      </c>
    </row>
    <row r="107" spans="1:7" s="3" customFormat="1" ht="12.75">
      <c r="A107" s="260">
        <v>2244</v>
      </c>
      <c r="B107" s="22" t="s">
        <v>108</v>
      </c>
      <c r="C107" s="262">
        <v>3708</v>
      </c>
      <c r="D107" s="262">
        <v>4050</v>
      </c>
      <c r="E107" s="262"/>
      <c r="F107" s="243">
        <f t="shared" si="7"/>
        <v>342</v>
      </c>
      <c r="G107" s="264">
        <f t="shared" si="8"/>
        <v>-4050</v>
      </c>
    </row>
    <row r="108" spans="1:7" s="3" customFormat="1" ht="12.75" hidden="1">
      <c r="A108" s="260">
        <v>2249</v>
      </c>
      <c r="B108" s="22" t="s">
        <v>2232</v>
      </c>
      <c r="C108" s="262"/>
      <c r="D108" s="262"/>
      <c r="E108" s="262"/>
      <c r="F108" s="243">
        <f t="shared" si="7"/>
        <v>0</v>
      </c>
      <c r="G108" s="264">
        <f t="shared" si="8"/>
        <v>0</v>
      </c>
    </row>
    <row r="109" spans="1:7" s="3" customFormat="1" ht="12.75">
      <c r="A109" s="260">
        <v>2249</v>
      </c>
      <c r="B109" s="22" t="s">
        <v>1809</v>
      </c>
      <c r="C109" s="262">
        <v>46928</v>
      </c>
      <c r="D109" s="262">
        <f>46928-25070</f>
        <v>21858</v>
      </c>
      <c r="E109" s="262"/>
      <c r="F109" s="243">
        <f t="shared" si="7"/>
        <v>-25070</v>
      </c>
      <c r="G109" s="264">
        <f t="shared" si="8"/>
        <v>-21858</v>
      </c>
    </row>
    <row r="110" spans="1:7" s="3" customFormat="1" ht="12.75">
      <c r="A110" s="260">
        <v>2513</v>
      </c>
      <c r="B110" s="22" t="s">
        <v>68</v>
      </c>
      <c r="C110" s="262">
        <v>1164</v>
      </c>
      <c r="D110" s="262">
        <v>1164</v>
      </c>
      <c r="E110" s="262"/>
      <c r="F110" s="243">
        <f t="shared" si="7"/>
        <v>0</v>
      </c>
      <c r="G110" s="264">
        <f t="shared" si="8"/>
        <v>-1164</v>
      </c>
    </row>
    <row r="111" spans="1:7" s="3" customFormat="1" ht="12.75" hidden="1">
      <c r="A111" s="260">
        <v>5219</v>
      </c>
      <c r="B111" s="22" t="s">
        <v>2109</v>
      </c>
      <c r="C111" s="262"/>
      <c r="D111" s="262"/>
      <c r="E111" s="262"/>
      <c r="F111" s="243">
        <f t="shared" si="7"/>
        <v>0</v>
      </c>
      <c r="G111" s="264">
        <f t="shared" si="8"/>
        <v>0</v>
      </c>
    </row>
    <row r="112" spans="1:7" s="3" customFormat="1" ht="12.75">
      <c r="A112" s="260">
        <v>5220</v>
      </c>
      <c r="B112" s="22" t="s">
        <v>2263</v>
      </c>
      <c r="C112" s="262">
        <v>9196</v>
      </c>
      <c r="D112" s="262">
        <f>9196-4353</f>
        <v>4843</v>
      </c>
      <c r="E112" s="262"/>
      <c r="F112" s="243">
        <f t="shared" si="7"/>
        <v>-4353</v>
      </c>
      <c r="G112" s="264">
        <f t="shared" si="8"/>
        <v>-4843</v>
      </c>
    </row>
    <row r="113" spans="1:7" s="3" customFormat="1" ht="12.75" hidden="1">
      <c r="A113" s="260"/>
      <c r="B113" s="22"/>
      <c r="C113" s="262"/>
      <c r="D113" s="262"/>
      <c r="E113" s="262"/>
      <c r="F113" s="243">
        <f t="shared" si="7"/>
        <v>0</v>
      </c>
      <c r="G113" s="264">
        <f t="shared" si="8"/>
        <v>0</v>
      </c>
    </row>
    <row r="114" spans="1:7" s="207" customFormat="1" ht="12.75">
      <c r="A114" s="260">
        <v>5239</v>
      </c>
      <c r="B114" s="22" t="s">
        <v>51</v>
      </c>
      <c r="C114" s="269"/>
      <c r="D114" s="270">
        <v>4353</v>
      </c>
      <c r="E114" s="262"/>
      <c r="F114" s="243">
        <f t="shared" si="7"/>
        <v>4353</v>
      </c>
      <c r="G114" s="264">
        <f t="shared" si="8"/>
        <v>-4353</v>
      </c>
    </row>
    <row r="115" spans="1:10" s="3" customFormat="1" ht="12.75">
      <c r="A115" s="260">
        <v>5250</v>
      </c>
      <c r="B115" s="22" t="s">
        <v>2123</v>
      </c>
      <c r="C115" s="248">
        <v>172549</v>
      </c>
      <c r="D115" s="248">
        <f>172549+94587+42499</f>
        <v>309635</v>
      </c>
      <c r="E115" s="248"/>
      <c r="F115" s="243">
        <f t="shared" si="7"/>
        <v>137086</v>
      </c>
      <c r="G115" s="264">
        <f t="shared" si="8"/>
        <v>-309635</v>
      </c>
      <c r="J115" s="196"/>
    </row>
    <row r="116" spans="1:7" s="3" customFormat="1" ht="12.75" hidden="1">
      <c r="A116" s="260">
        <v>5238</v>
      </c>
      <c r="B116" s="22" t="s">
        <v>130</v>
      </c>
      <c r="C116" s="262"/>
      <c r="D116" s="262"/>
      <c r="E116" s="262"/>
      <c r="F116" s="262"/>
      <c r="G116" s="262"/>
    </row>
    <row r="117" spans="1:7" s="3" customFormat="1" ht="12.75">
      <c r="A117" s="23" t="s">
        <v>52</v>
      </c>
      <c r="B117" s="24" t="s">
        <v>53</v>
      </c>
      <c r="C117" s="251">
        <f>C118+C135+C139</f>
        <v>2186434</v>
      </c>
      <c r="D117" s="251">
        <f>D118+D135+D139</f>
        <v>2289413</v>
      </c>
      <c r="E117" s="251">
        <f>E118+E135+E139</f>
        <v>0</v>
      </c>
      <c r="F117" s="251">
        <f>F118+F135+F139</f>
        <v>102979</v>
      </c>
      <c r="G117" s="251">
        <f>G118+G135+G139</f>
        <v>-2287984</v>
      </c>
    </row>
    <row r="118" spans="1:7" s="3" customFormat="1" ht="12.75">
      <c r="A118" s="212" t="s">
        <v>54</v>
      </c>
      <c r="B118" s="21" t="s">
        <v>55</v>
      </c>
      <c r="C118" s="246">
        <f>SUM(C119:C134)</f>
        <v>115165</v>
      </c>
      <c r="D118" s="246">
        <f>SUM(D119:D134)</f>
        <v>179725</v>
      </c>
      <c r="E118" s="246">
        <f>SUM(E119:E134)</f>
        <v>0</v>
      </c>
      <c r="F118" s="246">
        <f>SUM(F119:F134)</f>
        <v>64560</v>
      </c>
      <c r="G118" s="246">
        <f>SUM(G119:G134)</f>
        <v>-179506</v>
      </c>
    </row>
    <row r="119" spans="1:7" s="3" customFormat="1" ht="12.75">
      <c r="A119" s="260">
        <v>2222</v>
      </c>
      <c r="B119" s="22" t="s">
        <v>2241</v>
      </c>
      <c r="C119" s="262">
        <v>2664</v>
      </c>
      <c r="D119" s="262">
        <v>2664</v>
      </c>
      <c r="E119" s="262"/>
      <c r="F119" s="243">
        <f aca="true" t="shared" si="9" ref="F119:F134">D119-C119</f>
        <v>0</v>
      </c>
      <c r="G119" s="264">
        <f aca="true" t="shared" si="10" ref="G119:G134">E119-D119</f>
        <v>-2664</v>
      </c>
    </row>
    <row r="120" spans="1:7" s="3" customFormat="1" ht="12.75">
      <c r="A120" s="260">
        <v>2241</v>
      </c>
      <c r="B120" s="22" t="s">
        <v>2237</v>
      </c>
      <c r="C120" s="262">
        <v>10649</v>
      </c>
      <c r="D120" s="262">
        <v>31083</v>
      </c>
      <c r="E120" s="262"/>
      <c r="F120" s="243">
        <f t="shared" si="9"/>
        <v>20434</v>
      </c>
      <c r="G120" s="264">
        <f t="shared" si="10"/>
        <v>-31083</v>
      </c>
    </row>
    <row r="121" spans="1:7" s="5" customFormat="1" ht="12.75">
      <c r="A121" s="26">
        <v>2330</v>
      </c>
      <c r="B121" s="22" t="s">
        <v>56</v>
      </c>
      <c r="C121" s="262">
        <f>21599-1500</f>
        <v>20099</v>
      </c>
      <c r="D121" s="262">
        <f>21599-1500</f>
        <v>20099</v>
      </c>
      <c r="E121" s="262"/>
      <c r="F121" s="243">
        <f t="shared" si="9"/>
        <v>0</v>
      </c>
      <c r="G121" s="264">
        <f t="shared" si="10"/>
        <v>-20099</v>
      </c>
    </row>
    <row r="122" spans="1:7" s="5" customFormat="1" ht="12.75">
      <c r="A122" s="260">
        <v>2312</v>
      </c>
      <c r="B122" s="22" t="s">
        <v>2253</v>
      </c>
      <c r="C122" s="262">
        <v>1500</v>
      </c>
      <c r="D122" s="262">
        <v>1500</v>
      </c>
      <c r="E122" s="262"/>
      <c r="F122" s="243">
        <f t="shared" si="9"/>
        <v>0</v>
      </c>
      <c r="G122" s="264">
        <f t="shared" si="10"/>
        <v>-1500</v>
      </c>
    </row>
    <row r="123" spans="1:7" s="5" customFormat="1" ht="12.75">
      <c r="A123" s="260">
        <v>2313</v>
      </c>
      <c r="B123" s="22" t="s">
        <v>2227</v>
      </c>
      <c r="C123" s="262"/>
      <c r="D123" s="262"/>
      <c r="E123" s="262"/>
      <c r="F123" s="243">
        <f t="shared" si="9"/>
        <v>0</v>
      </c>
      <c r="G123" s="264">
        <f t="shared" si="10"/>
        <v>0</v>
      </c>
    </row>
    <row r="124" spans="1:7" s="5" customFormat="1" ht="38.25">
      <c r="A124" s="260">
        <v>2314</v>
      </c>
      <c r="B124" s="12" t="s">
        <v>2301</v>
      </c>
      <c r="C124" s="262"/>
      <c r="D124" s="262">
        <v>50</v>
      </c>
      <c r="E124" s="262"/>
      <c r="F124" s="243">
        <f t="shared" si="9"/>
        <v>50</v>
      </c>
      <c r="G124" s="264"/>
    </row>
    <row r="125" spans="1:7" s="5" customFormat="1" ht="12.75">
      <c r="A125" s="260">
        <v>2264</v>
      </c>
      <c r="B125" s="22" t="s">
        <v>2313</v>
      </c>
      <c r="C125" s="262"/>
      <c r="D125" s="262">
        <v>169</v>
      </c>
      <c r="E125" s="262"/>
      <c r="F125" s="243">
        <f t="shared" si="9"/>
        <v>169</v>
      </c>
      <c r="G125" s="264"/>
    </row>
    <row r="126" spans="1:7" s="3" customFormat="1" ht="12.75">
      <c r="A126" s="260">
        <v>2243</v>
      </c>
      <c r="B126" s="22" t="s">
        <v>2229</v>
      </c>
      <c r="C126" s="262">
        <v>5391</v>
      </c>
      <c r="D126" s="262">
        <f>5391+1500</f>
        <v>6891</v>
      </c>
      <c r="E126" s="262"/>
      <c r="F126" s="243">
        <f t="shared" si="9"/>
        <v>1500</v>
      </c>
      <c r="G126" s="264">
        <f t="shared" si="10"/>
        <v>-6891</v>
      </c>
    </row>
    <row r="127" spans="1:7" s="3" customFormat="1" ht="12.75">
      <c r="A127" s="260">
        <v>2244</v>
      </c>
      <c r="B127" s="22" t="s">
        <v>108</v>
      </c>
      <c r="C127" s="262">
        <v>4212</v>
      </c>
      <c r="D127" s="262">
        <f>4212+754</f>
        <v>4966</v>
      </c>
      <c r="E127" s="262"/>
      <c r="F127" s="243">
        <f t="shared" si="9"/>
        <v>754</v>
      </c>
      <c r="G127" s="264">
        <f t="shared" si="10"/>
        <v>-4966</v>
      </c>
    </row>
    <row r="128" spans="1:7" s="3" customFormat="1" ht="12.75">
      <c r="A128" s="260">
        <v>2263</v>
      </c>
      <c r="B128" s="22" t="s">
        <v>65</v>
      </c>
      <c r="C128" s="262">
        <v>700</v>
      </c>
      <c r="D128" s="262">
        <v>700</v>
      </c>
      <c r="E128" s="262"/>
      <c r="F128" s="243">
        <f t="shared" si="9"/>
        <v>0</v>
      </c>
      <c r="G128" s="264">
        <f t="shared" si="10"/>
        <v>-700</v>
      </c>
    </row>
    <row r="129" spans="1:7" s="3" customFormat="1" ht="12.75">
      <c r="A129" s="260">
        <v>2249</v>
      </c>
      <c r="B129" s="22" t="s">
        <v>1809</v>
      </c>
      <c r="C129" s="262">
        <v>13562</v>
      </c>
      <c r="D129" s="262">
        <v>13562</v>
      </c>
      <c r="E129" s="262"/>
      <c r="F129" s="243">
        <f t="shared" si="9"/>
        <v>0</v>
      </c>
      <c r="G129" s="264">
        <f t="shared" si="10"/>
        <v>-13562</v>
      </c>
    </row>
    <row r="130" spans="1:7" s="3" customFormat="1" ht="12.75">
      <c r="A130" s="260">
        <v>5250</v>
      </c>
      <c r="B130" s="22" t="s">
        <v>2123</v>
      </c>
      <c r="C130" s="262">
        <v>55710</v>
      </c>
      <c r="D130" s="262">
        <f>62922+5396+5566+20000</f>
        <v>93884</v>
      </c>
      <c r="E130" s="262"/>
      <c r="F130" s="243">
        <f t="shared" si="9"/>
        <v>38174</v>
      </c>
      <c r="G130" s="264">
        <f t="shared" si="10"/>
        <v>-93884</v>
      </c>
    </row>
    <row r="131" spans="1:7" s="3" customFormat="1" ht="12.75">
      <c r="A131" s="260">
        <v>5220</v>
      </c>
      <c r="B131" s="22" t="s">
        <v>2263</v>
      </c>
      <c r="C131" s="262"/>
      <c r="D131" s="262">
        <v>3479</v>
      </c>
      <c r="E131" s="262"/>
      <c r="F131" s="243">
        <f t="shared" si="9"/>
        <v>3479</v>
      </c>
      <c r="G131" s="264">
        <f t="shared" si="10"/>
        <v>-3479</v>
      </c>
    </row>
    <row r="132" spans="1:7" s="3" customFormat="1" ht="12.75" hidden="1">
      <c r="A132" s="260"/>
      <c r="B132" s="22"/>
      <c r="C132" s="262"/>
      <c r="D132" s="262"/>
      <c r="E132" s="262"/>
      <c r="F132" s="243">
        <f t="shared" si="9"/>
        <v>0</v>
      </c>
      <c r="G132" s="264">
        <f t="shared" si="10"/>
        <v>0</v>
      </c>
    </row>
    <row r="133" spans="1:7" s="3" customFormat="1" ht="12.75" hidden="1">
      <c r="A133" s="260">
        <v>5238</v>
      </c>
      <c r="B133" s="22" t="s">
        <v>130</v>
      </c>
      <c r="C133" s="262"/>
      <c r="D133" s="262"/>
      <c r="E133" s="262"/>
      <c r="F133" s="243">
        <f t="shared" si="9"/>
        <v>0</v>
      </c>
      <c r="G133" s="264">
        <f t="shared" si="10"/>
        <v>0</v>
      </c>
    </row>
    <row r="134" spans="1:7" s="3" customFormat="1" ht="12.75">
      <c r="A134" s="260">
        <v>5239</v>
      </c>
      <c r="B134" s="22" t="s">
        <v>2120</v>
      </c>
      <c r="C134" s="262">
        <v>678</v>
      </c>
      <c r="D134" s="262">
        <v>678</v>
      </c>
      <c r="E134" s="262"/>
      <c r="F134" s="243">
        <f t="shared" si="9"/>
        <v>0</v>
      </c>
      <c r="G134" s="264">
        <f t="shared" si="10"/>
        <v>-678</v>
      </c>
    </row>
    <row r="135" spans="1:7" s="3" customFormat="1" ht="12.75" hidden="1">
      <c r="A135" s="212" t="s">
        <v>13</v>
      </c>
      <c r="B135" s="21" t="s">
        <v>57</v>
      </c>
      <c r="C135" s="246">
        <f>SUM(C136:C138)</f>
        <v>0</v>
      </c>
      <c r="D135" s="246">
        <f>SUM(D136:D138)</f>
        <v>0</v>
      </c>
      <c r="E135" s="246">
        <f>SUM(E136:E138)</f>
        <v>0</v>
      </c>
      <c r="F135" s="246">
        <f>SUM(F136:F138)</f>
        <v>0</v>
      </c>
      <c r="G135" s="246">
        <f>SUM(G136:G138)</f>
        <v>0</v>
      </c>
    </row>
    <row r="136" spans="1:7" s="3" customFormat="1" ht="12.75" hidden="1">
      <c r="A136" s="260">
        <v>2223</v>
      </c>
      <c r="B136" s="22" t="s">
        <v>58</v>
      </c>
      <c r="C136" s="262"/>
      <c r="D136" s="262"/>
      <c r="E136" s="262"/>
      <c r="F136" s="262"/>
      <c r="G136" s="264">
        <f>E136-D136</f>
        <v>0</v>
      </c>
    </row>
    <row r="137" spans="1:7" s="3" customFormat="1" ht="12.75" hidden="1">
      <c r="A137" s="260">
        <v>2243</v>
      </c>
      <c r="B137" s="22" t="s">
        <v>120</v>
      </c>
      <c r="C137" s="248"/>
      <c r="D137" s="248"/>
      <c r="E137" s="248"/>
      <c r="F137" s="248"/>
      <c r="G137" s="264">
        <f>E137-D137</f>
        <v>0</v>
      </c>
    </row>
    <row r="138" spans="1:7" s="3" customFormat="1" ht="12.75" hidden="1">
      <c r="A138" s="260">
        <v>5250</v>
      </c>
      <c r="B138" s="22" t="s">
        <v>121</v>
      </c>
      <c r="C138" s="262"/>
      <c r="D138" s="262"/>
      <c r="E138" s="262"/>
      <c r="F138" s="262"/>
      <c r="G138" s="262"/>
    </row>
    <row r="139" spans="1:7" s="3" customFormat="1" ht="38.25">
      <c r="A139" s="9" t="s">
        <v>59</v>
      </c>
      <c r="B139" s="10" t="s">
        <v>60</v>
      </c>
      <c r="C139" s="246">
        <f>C140+C177</f>
        <v>2071269</v>
      </c>
      <c r="D139" s="246">
        <f>D140+D177</f>
        <v>2109688</v>
      </c>
      <c r="E139" s="246">
        <f>E140+E177</f>
        <v>0</v>
      </c>
      <c r="F139" s="246">
        <f>F140+F177</f>
        <v>38419</v>
      </c>
      <c r="G139" s="246">
        <f>G140+G177</f>
        <v>-2108478</v>
      </c>
    </row>
    <row r="140" spans="1:7" s="3" customFormat="1" ht="13.5">
      <c r="A140" s="212" t="s">
        <v>2215</v>
      </c>
      <c r="B140" s="32" t="s">
        <v>61</v>
      </c>
      <c r="C140" s="246">
        <f>SUM(C141:C176)</f>
        <v>2047920</v>
      </c>
      <c r="D140" s="246">
        <f>SUM(D141:D176)</f>
        <v>2084339</v>
      </c>
      <c r="E140" s="246">
        <f>SUM(E141:E176)</f>
        <v>0</v>
      </c>
      <c r="F140" s="246">
        <f>SUM(F141:F176)</f>
        <v>36419</v>
      </c>
      <c r="G140" s="246">
        <f>SUM(G141:G176)</f>
        <v>-2084339</v>
      </c>
    </row>
    <row r="141" spans="1:7" s="3" customFormat="1" ht="12.75">
      <c r="A141" s="260">
        <v>1100</v>
      </c>
      <c r="B141" s="33" t="s">
        <v>124</v>
      </c>
      <c r="C141" s="248">
        <f>963311-144128</f>
        <v>819183</v>
      </c>
      <c r="D141" s="248">
        <f>963311-144128</f>
        <v>819183</v>
      </c>
      <c r="E141" s="248"/>
      <c r="F141" s="243">
        <f aca="true" t="shared" si="11" ref="F141:F176">D141-C141</f>
        <v>0</v>
      </c>
      <c r="G141" s="264">
        <f aca="true" t="shared" si="12" ref="G141:G182">E141-D141</f>
        <v>-819183</v>
      </c>
    </row>
    <row r="142" spans="1:7" s="5" customFormat="1" ht="12.75">
      <c r="A142" s="260">
        <v>1200</v>
      </c>
      <c r="B142" s="33" t="s">
        <v>2210</v>
      </c>
      <c r="C142" s="248">
        <f>232064-34721</f>
        <v>197343</v>
      </c>
      <c r="D142" s="248">
        <f>232064-34721</f>
        <v>197343</v>
      </c>
      <c r="E142" s="248"/>
      <c r="F142" s="243">
        <f t="shared" si="11"/>
        <v>0</v>
      </c>
      <c r="G142" s="264">
        <f t="shared" si="12"/>
        <v>-197343</v>
      </c>
    </row>
    <row r="143" spans="1:7" s="5" customFormat="1" ht="12.75">
      <c r="A143" s="260">
        <v>2100</v>
      </c>
      <c r="B143" s="22" t="s">
        <v>62</v>
      </c>
      <c r="C143" s="248">
        <v>2500</v>
      </c>
      <c r="D143" s="248">
        <v>2500</v>
      </c>
      <c r="E143" s="248"/>
      <c r="F143" s="243">
        <f t="shared" si="11"/>
        <v>0</v>
      </c>
      <c r="G143" s="264">
        <f t="shared" si="12"/>
        <v>-2500</v>
      </c>
    </row>
    <row r="144" spans="1:7" s="5" customFormat="1" ht="12.75">
      <c r="A144" s="260">
        <v>2210</v>
      </c>
      <c r="B144" s="33" t="s">
        <v>63</v>
      </c>
      <c r="C144" s="248">
        <v>6561</v>
      </c>
      <c r="D144" s="248">
        <v>6561</v>
      </c>
      <c r="E144" s="248"/>
      <c r="F144" s="243">
        <f t="shared" si="11"/>
        <v>0</v>
      </c>
      <c r="G144" s="264">
        <f t="shared" si="12"/>
        <v>-6561</v>
      </c>
    </row>
    <row r="145" spans="1:7" s="5" customFormat="1" ht="12.75">
      <c r="A145" s="260">
        <v>2223</v>
      </c>
      <c r="B145" s="33" t="s">
        <v>64</v>
      </c>
      <c r="C145" s="248">
        <v>444669</v>
      </c>
      <c r="D145" s="248">
        <v>444669</v>
      </c>
      <c r="E145" s="248"/>
      <c r="F145" s="243">
        <f t="shared" si="11"/>
        <v>0</v>
      </c>
      <c r="G145" s="264">
        <f t="shared" si="12"/>
        <v>-444669</v>
      </c>
    </row>
    <row r="146" spans="1:7" s="5" customFormat="1" ht="12.75">
      <c r="A146" s="260">
        <v>2221</v>
      </c>
      <c r="B146" s="22" t="s">
        <v>2242</v>
      </c>
      <c r="C146" s="248">
        <v>14825</v>
      </c>
      <c r="D146" s="248">
        <f>14825+10000</f>
        <v>24825</v>
      </c>
      <c r="E146" s="248"/>
      <c r="F146" s="243">
        <f t="shared" si="11"/>
        <v>10000</v>
      </c>
      <c r="G146" s="264">
        <f t="shared" si="12"/>
        <v>-24825</v>
      </c>
    </row>
    <row r="147" spans="1:8" s="5" customFormat="1" ht="12.75">
      <c r="A147" s="260">
        <v>2232</v>
      </c>
      <c r="B147" s="22" t="s">
        <v>2297</v>
      </c>
      <c r="C147" s="248">
        <v>9437</v>
      </c>
      <c r="D147" s="248">
        <f>9437+6607</f>
        <v>16044</v>
      </c>
      <c r="E147" s="248"/>
      <c r="F147" s="243">
        <f t="shared" si="11"/>
        <v>6607</v>
      </c>
      <c r="G147" s="264">
        <f t="shared" si="12"/>
        <v>-16044</v>
      </c>
      <c r="H147" s="3"/>
    </row>
    <row r="148" spans="1:8" s="5" customFormat="1" ht="12.75">
      <c r="A148" s="260">
        <v>2235</v>
      </c>
      <c r="B148" s="22" t="s">
        <v>2298</v>
      </c>
      <c r="C148" s="248">
        <v>3636</v>
      </c>
      <c r="D148" s="248">
        <f>3636+2500</f>
        <v>6136</v>
      </c>
      <c r="E148" s="248"/>
      <c r="F148" s="243">
        <f t="shared" si="11"/>
        <v>2500</v>
      </c>
      <c r="G148" s="264">
        <f t="shared" si="12"/>
        <v>-6136</v>
      </c>
      <c r="H148" s="3"/>
    </row>
    <row r="149" spans="1:8" s="5" customFormat="1" ht="12.75">
      <c r="A149" s="260">
        <v>2236</v>
      </c>
      <c r="B149" s="22" t="s">
        <v>2296</v>
      </c>
      <c r="C149" s="248">
        <v>1800</v>
      </c>
      <c r="D149" s="248">
        <v>1800</v>
      </c>
      <c r="E149" s="248"/>
      <c r="F149" s="243">
        <f t="shared" si="11"/>
        <v>0</v>
      </c>
      <c r="G149" s="264">
        <f t="shared" si="12"/>
        <v>-1800</v>
      </c>
      <c r="H149" s="3"/>
    </row>
    <row r="150" spans="1:7" s="5" customFormat="1" ht="12.75">
      <c r="A150" s="260">
        <v>2239</v>
      </c>
      <c r="B150" s="22" t="s">
        <v>2230</v>
      </c>
      <c r="C150" s="248">
        <v>2904</v>
      </c>
      <c r="D150" s="248">
        <v>2904</v>
      </c>
      <c r="E150" s="248"/>
      <c r="F150" s="243">
        <f t="shared" si="11"/>
        <v>0</v>
      </c>
      <c r="G150" s="264">
        <f t="shared" si="12"/>
        <v>-2904</v>
      </c>
    </row>
    <row r="151" spans="1:8" s="5" customFormat="1" ht="12.75">
      <c r="A151" s="260">
        <v>2241</v>
      </c>
      <c r="B151" s="22" t="s">
        <v>2231</v>
      </c>
      <c r="C151" s="262">
        <v>4553</v>
      </c>
      <c r="D151" s="262">
        <v>7863</v>
      </c>
      <c r="E151" s="262"/>
      <c r="F151" s="243">
        <f t="shared" si="11"/>
        <v>3310</v>
      </c>
      <c r="G151" s="264">
        <f t="shared" si="12"/>
        <v>-7863</v>
      </c>
      <c r="H151" s="3"/>
    </row>
    <row r="152" spans="1:8" s="5" customFormat="1" ht="12.75">
      <c r="A152" s="260">
        <v>2243</v>
      </c>
      <c r="B152" s="22" t="s">
        <v>2293</v>
      </c>
      <c r="C152" s="262">
        <v>0</v>
      </c>
      <c r="D152" s="262">
        <v>115</v>
      </c>
      <c r="E152" s="262"/>
      <c r="F152" s="243">
        <f t="shared" si="11"/>
        <v>115</v>
      </c>
      <c r="G152" s="264">
        <f t="shared" si="12"/>
        <v>-115</v>
      </c>
      <c r="H152" s="3"/>
    </row>
    <row r="153" spans="1:8" s="5" customFormat="1" ht="12.75">
      <c r="A153" s="260">
        <v>2244</v>
      </c>
      <c r="B153" s="12" t="s">
        <v>1806</v>
      </c>
      <c r="C153" s="262">
        <v>1588</v>
      </c>
      <c r="D153" s="262">
        <v>4505</v>
      </c>
      <c r="E153" s="262"/>
      <c r="F153" s="243">
        <f t="shared" si="11"/>
        <v>2917</v>
      </c>
      <c r="G153" s="264">
        <f t="shared" si="12"/>
        <v>-4505</v>
      </c>
      <c r="H153" s="3"/>
    </row>
    <row r="154" spans="1:8" s="5" customFormat="1" ht="12.75" hidden="1">
      <c r="A154" s="260">
        <v>2249</v>
      </c>
      <c r="B154" s="22" t="s">
        <v>2232</v>
      </c>
      <c r="C154" s="262"/>
      <c r="D154" s="262"/>
      <c r="E154" s="262"/>
      <c r="F154" s="243">
        <f t="shared" si="11"/>
        <v>0</v>
      </c>
      <c r="G154" s="264">
        <f t="shared" si="12"/>
        <v>0</v>
      </c>
      <c r="H154" s="3"/>
    </row>
    <row r="155" spans="1:8" s="5" customFormat="1" ht="12.75">
      <c r="A155" s="260">
        <v>2250</v>
      </c>
      <c r="B155" s="22" t="s">
        <v>110</v>
      </c>
      <c r="C155" s="248">
        <v>36240</v>
      </c>
      <c r="D155" s="248">
        <v>36240</v>
      </c>
      <c r="E155" s="248"/>
      <c r="F155" s="243">
        <f t="shared" si="11"/>
        <v>0</v>
      </c>
      <c r="G155" s="264">
        <f t="shared" si="12"/>
        <v>-36240</v>
      </c>
      <c r="H155" s="3"/>
    </row>
    <row r="156" spans="1:8" s="5" customFormat="1" ht="12.75" hidden="1">
      <c r="A156" s="260">
        <v>2263</v>
      </c>
      <c r="B156" s="22" t="s">
        <v>65</v>
      </c>
      <c r="C156" s="262"/>
      <c r="D156" s="262"/>
      <c r="E156" s="262"/>
      <c r="F156" s="243">
        <f t="shared" si="11"/>
        <v>0</v>
      </c>
      <c r="G156" s="264">
        <f t="shared" si="12"/>
        <v>0</v>
      </c>
      <c r="H156" s="3"/>
    </row>
    <row r="157" spans="1:8" s="5" customFormat="1" ht="12.75">
      <c r="A157" s="260">
        <v>2276</v>
      </c>
      <c r="B157" s="22" t="s">
        <v>111</v>
      </c>
      <c r="C157" s="248">
        <v>180</v>
      </c>
      <c r="D157" s="248">
        <v>250</v>
      </c>
      <c r="E157" s="248"/>
      <c r="F157" s="243">
        <f t="shared" si="11"/>
        <v>70</v>
      </c>
      <c r="G157" s="264">
        <f t="shared" si="12"/>
        <v>-250</v>
      </c>
      <c r="H157" s="3"/>
    </row>
    <row r="158" spans="1:8" s="5" customFormat="1" ht="12.75">
      <c r="A158" s="260">
        <v>2249</v>
      </c>
      <c r="B158" s="22" t="s">
        <v>1809</v>
      </c>
      <c r="C158" s="262">
        <v>111037</v>
      </c>
      <c r="D158" s="262">
        <v>111037</v>
      </c>
      <c r="E158" s="248"/>
      <c r="F158" s="243">
        <f t="shared" si="11"/>
        <v>0</v>
      </c>
      <c r="G158" s="264">
        <f t="shared" si="12"/>
        <v>-111037</v>
      </c>
      <c r="H158" s="3"/>
    </row>
    <row r="159" spans="1:8" s="5" customFormat="1" ht="12.75">
      <c r="A159" s="260">
        <v>2264</v>
      </c>
      <c r="B159" s="22" t="s">
        <v>2313</v>
      </c>
      <c r="C159" s="262"/>
      <c r="D159" s="262">
        <v>400</v>
      </c>
      <c r="E159" s="248"/>
      <c r="F159" s="243">
        <f t="shared" si="11"/>
        <v>400</v>
      </c>
      <c r="G159" s="264">
        <f t="shared" si="12"/>
        <v>-400</v>
      </c>
      <c r="H159" s="3"/>
    </row>
    <row r="160" spans="1:7" s="5" customFormat="1" ht="12.75">
      <c r="A160" s="260">
        <v>2311</v>
      </c>
      <c r="B160" s="22" t="s">
        <v>66</v>
      </c>
      <c r="C160" s="262">
        <f>10164-500</f>
        <v>9664</v>
      </c>
      <c r="D160" s="262">
        <f>10164-500</f>
        <v>9664</v>
      </c>
      <c r="E160" s="262"/>
      <c r="F160" s="243">
        <f t="shared" si="11"/>
        <v>0</v>
      </c>
      <c r="G160" s="264">
        <f t="shared" si="12"/>
        <v>-9664</v>
      </c>
    </row>
    <row r="161" spans="1:7" s="5" customFormat="1" ht="12.75">
      <c r="A161" s="260">
        <v>2312</v>
      </c>
      <c r="B161" s="22" t="s">
        <v>2253</v>
      </c>
      <c r="C161" s="248">
        <v>6877</v>
      </c>
      <c r="D161" s="248">
        <v>6877</v>
      </c>
      <c r="E161" s="248"/>
      <c r="F161" s="243">
        <f t="shared" si="11"/>
        <v>0</v>
      </c>
      <c r="G161" s="264">
        <f t="shared" si="12"/>
        <v>-6877</v>
      </c>
    </row>
    <row r="162" spans="1:7" s="5" customFormat="1" ht="12.75">
      <c r="A162" s="260">
        <v>2313</v>
      </c>
      <c r="B162" s="22" t="s">
        <v>2227</v>
      </c>
      <c r="C162" s="262"/>
      <c r="D162" s="262">
        <v>500</v>
      </c>
      <c r="E162" s="262"/>
      <c r="F162" s="243">
        <f t="shared" si="11"/>
        <v>500</v>
      </c>
      <c r="G162" s="264">
        <f t="shared" si="12"/>
        <v>-500</v>
      </c>
    </row>
    <row r="163" spans="1:7" s="5" customFormat="1" ht="38.25">
      <c r="A163" s="260">
        <v>2314</v>
      </c>
      <c r="B163" s="12" t="s">
        <v>2301</v>
      </c>
      <c r="C163" s="262">
        <v>500</v>
      </c>
      <c r="D163" s="262">
        <v>500</v>
      </c>
      <c r="E163" s="262"/>
      <c r="F163" s="243">
        <f t="shared" si="11"/>
        <v>0</v>
      </c>
      <c r="G163" s="264">
        <f t="shared" si="12"/>
        <v>-500</v>
      </c>
    </row>
    <row r="164" spans="1:7" s="5" customFormat="1" ht="12.75">
      <c r="A164" s="260">
        <v>2330</v>
      </c>
      <c r="B164" s="22" t="s">
        <v>35</v>
      </c>
      <c r="C164" s="248">
        <v>20039</v>
      </c>
      <c r="D164" s="248">
        <f>20039+10000</f>
        <v>30039</v>
      </c>
      <c r="E164" s="248"/>
      <c r="F164" s="243">
        <f t="shared" si="11"/>
        <v>10000</v>
      </c>
      <c r="G164" s="264">
        <f t="shared" si="12"/>
        <v>-30039</v>
      </c>
    </row>
    <row r="165" spans="1:7" s="5" customFormat="1" ht="12.75">
      <c r="A165" s="260">
        <v>2512</v>
      </c>
      <c r="B165" s="22" t="s">
        <v>67</v>
      </c>
      <c r="C165" s="262">
        <v>217728</v>
      </c>
      <c r="D165" s="262">
        <v>217728</v>
      </c>
      <c r="E165" s="262"/>
      <c r="F165" s="243">
        <f t="shared" si="11"/>
        <v>0</v>
      </c>
      <c r="G165" s="264">
        <f t="shared" si="12"/>
        <v>-217728</v>
      </c>
    </row>
    <row r="166" spans="1:7" s="5" customFormat="1" ht="12.75">
      <c r="A166" s="260">
        <v>2513</v>
      </c>
      <c r="B166" s="22" t="s">
        <v>68</v>
      </c>
      <c r="C166" s="248">
        <v>892</v>
      </c>
      <c r="D166" s="248">
        <v>892</v>
      </c>
      <c r="E166" s="248"/>
      <c r="F166" s="243">
        <f t="shared" si="11"/>
        <v>0</v>
      </c>
      <c r="G166" s="264">
        <f t="shared" si="12"/>
        <v>-892</v>
      </c>
    </row>
    <row r="167" spans="1:7" s="5" customFormat="1" ht="12.75">
      <c r="A167" s="260">
        <v>2515</v>
      </c>
      <c r="B167" s="22" t="s">
        <v>69</v>
      </c>
      <c r="C167" s="248">
        <v>48164</v>
      </c>
      <c r="D167" s="248">
        <v>48164</v>
      </c>
      <c r="E167" s="248"/>
      <c r="F167" s="243">
        <f t="shared" si="11"/>
        <v>0</v>
      </c>
      <c r="G167" s="264">
        <f t="shared" si="12"/>
        <v>-48164</v>
      </c>
    </row>
    <row r="168" spans="1:7" s="5" customFormat="1" ht="12.75">
      <c r="A168" s="31">
        <v>2519</v>
      </c>
      <c r="B168" s="22" t="s">
        <v>92</v>
      </c>
      <c r="C168" s="248">
        <v>360</v>
      </c>
      <c r="D168" s="248">
        <v>360</v>
      </c>
      <c r="E168" s="248"/>
      <c r="F168" s="243">
        <f t="shared" si="11"/>
        <v>0</v>
      </c>
      <c r="G168" s="264">
        <f t="shared" si="12"/>
        <v>-360</v>
      </c>
    </row>
    <row r="169" spans="1:7" s="5" customFormat="1" ht="12.75">
      <c r="A169" s="260">
        <v>2520</v>
      </c>
      <c r="B169" s="12" t="s">
        <v>2211</v>
      </c>
      <c r="C169" s="262"/>
      <c r="D169" s="262"/>
      <c r="E169" s="262"/>
      <c r="F169" s="243">
        <f t="shared" si="11"/>
        <v>0</v>
      </c>
      <c r="G169" s="264">
        <f t="shared" si="12"/>
        <v>0</v>
      </c>
    </row>
    <row r="170" spans="1:7" s="5" customFormat="1" ht="12.75" hidden="1">
      <c r="A170" s="31">
        <v>5219</v>
      </c>
      <c r="B170" s="22" t="s">
        <v>2109</v>
      </c>
      <c r="C170" s="248"/>
      <c r="D170" s="248"/>
      <c r="E170" s="248"/>
      <c r="F170" s="243">
        <f t="shared" si="11"/>
        <v>0</v>
      </c>
      <c r="G170" s="264">
        <f t="shared" si="12"/>
        <v>0</v>
      </c>
    </row>
    <row r="171" spans="1:7" s="5" customFormat="1" ht="12.75" hidden="1">
      <c r="A171" s="31">
        <v>5120</v>
      </c>
      <c r="B171" s="22" t="s">
        <v>2278</v>
      </c>
      <c r="C171" s="248"/>
      <c r="D171" s="248"/>
      <c r="E171" s="248"/>
      <c r="F171" s="243">
        <f t="shared" si="11"/>
        <v>0</v>
      </c>
      <c r="G171" s="264">
        <f t="shared" si="12"/>
        <v>0</v>
      </c>
    </row>
    <row r="172" spans="1:7" s="5" customFormat="1" ht="12.75" hidden="1">
      <c r="A172" s="31">
        <v>5220</v>
      </c>
      <c r="B172" s="22" t="s">
        <v>2263</v>
      </c>
      <c r="C172" s="262"/>
      <c r="D172" s="262"/>
      <c r="E172" s="262"/>
      <c r="F172" s="243">
        <f t="shared" si="11"/>
        <v>0</v>
      </c>
      <c r="G172" s="264">
        <f t="shared" si="12"/>
        <v>0</v>
      </c>
    </row>
    <row r="173" spans="1:8" s="5" customFormat="1" ht="12.75" hidden="1">
      <c r="A173" s="31"/>
      <c r="B173" s="22"/>
      <c r="C173" s="248"/>
      <c r="D173" s="248"/>
      <c r="E173" s="248"/>
      <c r="F173" s="243">
        <f t="shared" si="11"/>
        <v>0</v>
      </c>
      <c r="G173" s="264">
        <f t="shared" si="12"/>
        <v>0</v>
      </c>
      <c r="H173" s="3"/>
    </row>
    <row r="174" spans="1:7" s="5" customFormat="1" ht="12.75">
      <c r="A174" s="31">
        <v>5238</v>
      </c>
      <c r="B174" s="22" t="s">
        <v>130</v>
      </c>
      <c r="C174" s="248">
        <v>5000</v>
      </c>
      <c r="D174" s="248">
        <v>5000</v>
      </c>
      <c r="E174" s="248"/>
      <c r="F174" s="243">
        <f t="shared" si="11"/>
        <v>0</v>
      </c>
      <c r="G174" s="264">
        <f t="shared" si="12"/>
        <v>-5000</v>
      </c>
    </row>
    <row r="175" spans="1:7" s="5" customFormat="1" ht="12.75">
      <c r="A175" s="260">
        <v>5239</v>
      </c>
      <c r="B175" s="22" t="s">
        <v>2120</v>
      </c>
      <c r="C175" s="248">
        <v>7440</v>
      </c>
      <c r="D175" s="248">
        <v>7440</v>
      </c>
      <c r="E175" s="248"/>
      <c r="F175" s="243">
        <f t="shared" si="11"/>
        <v>0</v>
      </c>
      <c r="G175" s="264">
        <f t="shared" si="12"/>
        <v>-7440</v>
      </c>
    </row>
    <row r="176" spans="1:7" s="5" customFormat="1" ht="12.75">
      <c r="A176" s="260">
        <v>5250</v>
      </c>
      <c r="B176" s="22" t="s">
        <v>2123</v>
      </c>
      <c r="C176" s="262">
        <v>74800</v>
      </c>
      <c r="D176" s="262">
        <v>74800</v>
      </c>
      <c r="E176" s="262"/>
      <c r="F176" s="243">
        <f t="shared" si="11"/>
        <v>0</v>
      </c>
      <c r="G176" s="264">
        <f t="shared" si="12"/>
        <v>-74800</v>
      </c>
    </row>
    <row r="177" spans="1:7" s="201" customFormat="1" ht="12.75">
      <c r="A177" s="212" t="s">
        <v>2252</v>
      </c>
      <c r="B177" s="21" t="s">
        <v>125</v>
      </c>
      <c r="C177" s="246">
        <f>SUM(C178:C185)</f>
        <v>23349</v>
      </c>
      <c r="D177" s="246">
        <f>SUM(D178:D185)</f>
        <v>25349</v>
      </c>
      <c r="E177" s="246">
        <f>SUM(E178:E185)</f>
        <v>0</v>
      </c>
      <c r="F177" s="246">
        <f>SUM(F178:F185)</f>
        <v>2000</v>
      </c>
      <c r="G177" s="246">
        <f>SUM(G178:G185)</f>
        <v>-24139</v>
      </c>
    </row>
    <row r="178" spans="1:7" s="201" customFormat="1" ht="12.75">
      <c r="A178" s="260">
        <v>2330</v>
      </c>
      <c r="B178" s="22" t="s">
        <v>35</v>
      </c>
      <c r="C178" s="266">
        <v>5150</v>
      </c>
      <c r="D178" s="266">
        <f>5150-660</f>
        <v>4490</v>
      </c>
      <c r="E178" s="266"/>
      <c r="F178" s="243">
        <f aca="true" t="shared" si="13" ref="F178:F185">D178-C178</f>
        <v>-660</v>
      </c>
      <c r="G178" s="264">
        <f t="shared" si="12"/>
        <v>-4490</v>
      </c>
    </row>
    <row r="179" spans="1:7" s="201" customFormat="1" ht="12.75">
      <c r="A179" s="260">
        <v>2312</v>
      </c>
      <c r="B179" s="22" t="s">
        <v>2253</v>
      </c>
      <c r="C179" s="266"/>
      <c r="D179" s="266">
        <v>660</v>
      </c>
      <c r="E179" s="266"/>
      <c r="F179" s="243">
        <f t="shared" si="13"/>
        <v>660</v>
      </c>
      <c r="G179" s="264">
        <f t="shared" si="12"/>
        <v>-660</v>
      </c>
    </row>
    <row r="180" spans="1:7" s="201" customFormat="1" ht="12.75">
      <c r="A180" s="260">
        <v>2241</v>
      </c>
      <c r="B180" s="22" t="s">
        <v>2243</v>
      </c>
      <c r="C180" s="266">
        <v>8191</v>
      </c>
      <c r="D180" s="266">
        <f>8191+2000</f>
        <v>10191</v>
      </c>
      <c r="E180" s="266"/>
      <c r="F180" s="243">
        <f t="shared" si="13"/>
        <v>2000</v>
      </c>
      <c r="G180" s="264">
        <f t="shared" si="12"/>
        <v>-10191</v>
      </c>
    </row>
    <row r="181" spans="1:7" s="201" customFormat="1" ht="12.75">
      <c r="A181" s="260">
        <v>2244</v>
      </c>
      <c r="B181" s="12" t="s">
        <v>1806</v>
      </c>
      <c r="C181" s="266">
        <v>1000</v>
      </c>
      <c r="D181" s="266">
        <v>1000</v>
      </c>
      <c r="E181" s="266"/>
      <c r="F181" s="243">
        <f t="shared" si="13"/>
        <v>0</v>
      </c>
      <c r="G181" s="264">
        <f t="shared" si="12"/>
        <v>-1000</v>
      </c>
    </row>
    <row r="182" spans="1:7" s="201" customFormat="1" ht="12.75">
      <c r="A182" s="260">
        <v>2249</v>
      </c>
      <c r="B182" s="22" t="s">
        <v>1809</v>
      </c>
      <c r="C182" s="266">
        <v>4198</v>
      </c>
      <c r="D182" s="266">
        <v>4198</v>
      </c>
      <c r="E182" s="266"/>
      <c r="F182" s="243">
        <f t="shared" si="13"/>
        <v>0</v>
      </c>
      <c r="G182" s="264">
        <f t="shared" si="12"/>
        <v>-4198</v>
      </c>
    </row>
    <row r="183" spans="1:7" s="201" customFormat="1" ht="12.75">
      <c r="A183" s="260">
        <v>5238</v>
      </c>
      <c r="B183" s="22" t="s">
        <v>130</v>
      </c>
      <c r="C183" s="266"/>
      <c r="D183" s="266"/>
      <c r="E183" s="266"/>
      <c r="F183" s="243">
        <f t="shared" si="13"/>
        <v>0</v>
      </c>
      <c r="G183" s="264">
        <f>E183-D183</f>
        <v>0</v>
      </c>
    </row>
    <row r="184" spans="1:7" s="201" customFormat="1" ht="12.75">
      <c r="A184" s="260">
        <v>5239</v>
      </c>
      <c r="B184" s="22" t="s">
        <v>2120</v>
      </c>
      <c r="C184" s="266">
        <v>1210</v>
      </c>
      <c r="D184" s="266">
        <v>1210</v>
      </c>
      <c r="E184" s="266"/>
      <c r="F184" s="243">
        <f t="shared" si="13"/>
        <v>0</v>
      </c>
      <c r="G184" s="264"/>
    </row>
    <row r="185" spans="1:7" s="201" customFormat="1" ht="12.75">
      <c r="A185" s="260">
        <v>5250</v>
      </c>
      <c r="B185" s="22" t="s">
        <v>71</v>
      </c>
      <c r="C185" s="266">
        <v>3600</v>
      </c>
      <c r="D185" s="266">
        <v>3600</v>
      </c>
      <c r="E185" s="266"/>
      <c r="F185" s="243">
        <f t="shared" si="13"/>
        <v>0</v>
      </c>
      <c r="G185" s="264">
        <f>E185-D185</f>
        <v>-3600</v>
      </c>
    </row>
    <row r="186" spans="1:7" s="201" customFormat="1" ht="12.75">
      <c r="A186" s="34" t="s">
        <v>2234</v>
      </c>
      <c r="B186" s="35" t="s">
        <v>117</v>
      </c>
      <c r="C186" s="246">
        <f>SUM(C187:C207)</f>
        <v>391438</v>
      </c>
      <c r="D186" s="246">
        <f>SUM(D187:D207)</f>
        <v>363673</v>
      </c>
      <c r="E186" s="246">
        <f>SUM(E187:E207)</f>
        <v>0</v>
      </c>
      <c r="F186" s="246">
        <f>SUM(F187:F207)</f>
        <v>-27765</v>
      </c>
      <c r="G186" s="246">
        <f>SUM(G187:G207)</f>
        <v>-363503</v>
      </c>
    </row>
    <row r="187" spans="1:7" s="201" customFormat="1" ht="12.75">
      <c r="A187" s="260">
        <v>1100</v>
      </c>
      <c r="B187" s="22" t="s">
        <v>124</v>
      </c>
      <c r="C187" s="266">
        <v>144128</v>
      </c>
      <c r="D187" s="266">
        <v>144128</v>
      </c>
      <c r="E187" s="266"/>
      <c r="F187" s="243">
        <f aca="true" t="shared" si="14" ref="F187:F204">D187-C187</f>
        <v>0</v>
      </c>
      <c r="G187" s="264">
        <f aca="true" t="shared" si="15" ref="G187:G203">E187-D187</f>
        <v>-144128</v>
      </c>
    </row>
    <row r="188" spans="1:7" s="201" customFormat="1" ht="12.75">
      <c r="A188" s="260">
        <v>1200</v>
      </c>
      <c r="B188" s="22" t="s">
        <v>2210</v>
      </c>
      <c r="C188" s="266">
        <v>34721</v>
      </c>
      <c r="D188" s="266">
        <v>34721</v>
      </c>
      <c r="E188" s="266"/>
      <c r="F188" s="243">
        <f t="shared" si="14"/>
        <v>0</v>
      </c>
      <c r="G188" s="264">
        <f t="shared" si="15"/>
        <v>-34721</v>
      </c>
    </row>
    <row r="189" spans="1:7" s="201" customFormat="1" ht="12.75">
      <c r="A189" s="260">
        <v>2241</v>
      </c>
      <c r="B189" s="22" t="s">
        <v>127</v>
      </c>
      <c r="C189" s="266"/>
      <c r="D189" s="266">
        <v>35386</v>
      </c>
      <c r="E189" s="266"/>
      <c r="F189" s="243">
        <f t="shared" si="14"/>
        <v>35386</v>
      </c>
      <c r="G189" s="264">
        <f t="shared" si="15"/>
        <v>-35386</v>
      </c>
    </row>
    <row r="190" spans="1:7" s="201" customFormat="1" ht="12.75">
      <c r="A190" s="260">
        <v>2243</v>
      </c>
      <c r="B190" s="22" t="s">
        <v>115</v>
      </c>
      <c r="C190" s="266">
        <v>25941</v>
      </c>
      <c r="D190" s="266">
        <v>25941</v>
      </c>
      <c r="E190" s="266"/>
      <c r="F190" s="243">
        <f t="shared" si="14"/>
        <v>0</v>
      </c>
      <c r="G190" s="264">
        <f t="shared" si="15"/>
        <v>-25941</v>
      </c>
    </row>
    <row r="191" spans="1:7" s="201" customFormat="1" ht="12.75">
      <c r="A191" s="260">
        <v>2244</v>
      </c>
      <c r="B191" s="22" t="s">
        <v>2235</v>
      </c>
      <c r="C191" s="266">
        <v>4148</v>
      </c>
      <c r="D191" s="266">
        <v>4148</v>
      </c>
      <c r="E191" s="266"/>
      <c r="F191" s="243">
        <f t="shared" si="14"/>
        <v>0</v>
      </c>
      <c r="G191" s="264">
        <f t="shared" si="15"/>
        <v>-4148</v>
      </c>
    </row>
    <row r="192" spans="1:7" s="201" customFormat="1" ht="12.75">
      <c r="A192" s="260">
        <v>2249</v>
      </c>
      <c r="B192" s="22" t="s">
        <v>2232</v>
      </c>
      <c r="C192" s="266"/>
      <c r="D192" s="266"/>
      <c r="E192" s="266"/>
      <c r="F192" s="243">
        <f t="shared" si="14"/>
        <v>0</v>
      </c>
      <c r="G192" s="264">
        <f t="shared" si="15"/>
        <v>0</v>
      </c>
    </row>
    <row r="193" spans="1:7" s="201" customFormat="1" ht="12.75">
      <c r="A193" s="260">
        <v>2312</v>
      </c>
      <c r="B193" s="22" t="s">
        <v>2253</v>
      </c>
      <c r="C193" s="266">
        <f>700</f>
        <v>700</v>
      </c>
      <c r="D193" s="266">
        <f>700</f>
        <v>700</v>
      </c>
      <c r="E193" s="266"/>
      <c r="F193" s="243">
        <f t="shared" si="14"/>
        <v>0</v>
      </c>
      <c r="G193" s="264">
        <f t="shared" si="15"/>
        <v>-700</v>
      </c>
    </row>
    <row r="194" spans="1:7" s="201" customFormat="1" ht="12.75">
      <c r="A194" s="260">
        <v>2313</v>
      </c>
      <c r="B194" s="22" t="s">
        <v>2227</v>
      </c>
      <c r="C194" s="266"/>
      <c r="D194" s="266"/>
      <c r="E194" s="266"/>
      <c r="F194" s="243">
        <f t="shared" si="14"/>
        <v>0</v>
      </c>
      <c r="G194" s="264">
        <f t="shared" si="15"/>
        <v>0</v>
      </c>
    </row>
    <row r="195" spans="1:7" s="201" customFormat="1" ht="25.5">
      <c r="A195" s="260">
        <v>2314</v>
      </c>
      <c r="B195" s="12" t="s">
        <v>2301</v>
      </c>
      <c r="C195" s="266"/>
      <c r="D195" s="266">
        <v>50</v>
      </c>
      <c r="E195" s="266"/>
      <c r="F195" s="243">
        <f t="shared" si="14"/>
        <v>50</v>
      </c>
      <c r="G195" s="264"/>
    </row>
    <row r="196" spans="1:7" s="201" customFormat="1" ht="12.75">
      <c r="A196" s="260">
        <v>2330</v>
      </c>
      <c r="B196" s="22" t="s">
        <v>35</v>
      </c>
      <c r="C196" s="266">
        <f>8496-700</f>
        <v>7796</v>
      </c>
      <c r="D196" s="266">
        <f>8496-700</f>
        <v>7796</v>
      </c>
      <c r="E196" s="266"/>
      <c r="F196" s="243">
        <f t="shared" si="14"/>
        <v>0</v>
      </c>
      <c r="G196" s="264">
        <f t="shared" si="15"/>
        <v>-7796</v>
      </c>
    </row>
    <row r="197" spans="1:7" s="201" customFormat="1" ht="12.75">
      <c r="A197" s="260">
        <v>2341</v>
      </c>
      <c r="B197" s="22" t="s">
        <v>2233</v>
      </c>
      <c r="C197" s="266">
        <v>11709</v>
      </c>
      <c r="D197" s="266">
        <v>11709</v>
      </c>
      <c r="E197" s="266"/>
      <c r="F197" s="243">
        <f t="shared" si="14"/>
        <v>0</v>
      </c>
      <c r="G197" s="264">
        <f t="shared" si="15"/>
        <v>-11709</v>
      </c>
    </row>
    <row r="198" spans="1:7" s="201" customFormat="1" ht="12.75" hidden="1">
      <c r="A198" s="260">
        <v>2311</v>
      </c>
      <c r="B198" s="22" t="s">
        <v>2268</v>
      </c>
      <c r="C198" s="243"/>
      <c r="D198" s="243"/>
      <c r="E198" s="243"/>
      <c r="F198" s="243">
        <f t="shared" si="14"/>
        <v>0</v>
      </c>
      <c r="G198" s="264">
        <f t="shared" si="15"/>
        <v>0</v>
      </c>
    </row>
    <row r="199" spans="1:7" s="201" customFormat="1" ht="12.75" hidden="1">
      <c r="A199" s="260">
        <v>2322</v>
      </c>
      <c r="B199" s="22" t="s">
        <v>39</v>
      </c>
      <c r="C199" s="266"/>
      <c r="D199" s="266"/>
      <c r="E199" s="266"/>
      <c r="F199" s="243">
        <f t="shared" si="14"/>
        <v>0</v>
      </c>
      <c r="G199" s="264">
        <f t="shared" si="15"/>
        <v>0</v>
      </c>
    </row>
    <row r="200" spans="1:7" s="201" customFormat="1" ht="12.75" hidden="1">
      <c r="A200" s="260">
        <v>2239</v>
      </c>
      <c r="B200" s="22" t="s">
        <v>2230</v>
      </c>
      <c r="C200" s="266">
        <f>300-300</f>
        <v>0</v>
      </c>
      <c r="D200" s="266">
        <f>300-300</f>
        <v>0</v>
      </c>
      <c r="E200" s="266"/>
      <c r="F200" s="243">
        <f t="shared" si="14"/>
        <v>0</v>
      </c>
      <c r="G200" s="264">
        <f t="shared" si="15"/>
        <v>0</v>
      </c>
    </row>
    <row r="201" spans="1:7" s="201" customFormat="1" ht="12.75">
      <c r="A201" s="260">
        <v>2249</v>
      </c>
      <c r="B201" s="22" t="s">
        <v>1809</v>
      </c>
      <c r="C201" s="266">
        <v>13482</v>
      </c>
      <c r="D201" s="266">
        <f>13482-50-120</f>
        <v>13312</v>
      </c>
      <c r="E201" s="266"/>
      <c r="F201" s="243">
        <f t="shared" si="14"/>
        <v>-170</v>
      </c>
      <c r="G201" s="264">
        <f t="shared" si="15"/>
        <v>-13312</v>
      </c>
    </row>
    <row r="202" spans="1:7" s="201" customFormat="1" ht="12.75">
      <c r="A202" s="260">
        <v>2264</v>
      </c>
      <c r="B202" s="22" t="s">
        <v>2313</v>
      </c>
      <c r="C202" s="266"/>
      <c r="D202" s="266">
        <v>120</v>
      </c>
      <c r="E202" s="266"/>
      <c r="F202" s="243">
        <f t="shared" si="14"/>
        <v>120</v>
      </c>
      <c r="G202" s="264"/>
    </row>
    <row r="203" spans="1:7" s="201" customFormat="1" ht="12.75">
      <c r="A203" s="260">
        <v>2221</v>
      </c>
      <c r="B203" s="22" t="s">
        <v>1791</v>
      </c>
      <c r="C203" s="266">
        <v>34956</v>
      </c>
      <c r="D203" s="266">
        <v>34956</v>
      </c>
      <c r="E203" s="266"/>
      <c r="F203" s="243">
        <f t="shared" si="14"/>
        <v>0</v>
      </c>
      <c r="G203" s="264">
        <f t="shared" si="15"/>
        <v>-34956</v>
      </c>
    </row>
    <row r="204" spans="1:7" s="201" customFormat="1" ht="12.75">
      <c r="A204" s="260">
        <v>5250</v>
      </c>
      <c r="B204" s="22" t="s">
        <v>116</v>
      </c>
      <c r="C204" s="266">
        <v>113857</v>
      </c>
      <c r="D204" s="266">
        <f>113857-35386-4173-21642-1950</f>
        <v>50706</v>
      </c>
      <c r="E204" s="265"/>
      <c r="F204" s="243">
        <f t="shared" si="14"/>
        <v>-63151</v>
      </c>
      <c r="G204" s="264">
        <f>E204-D204</f>
        <v>-50706</v>
      </c>
    </row>
    <row r="205" spans="1:7" s="201" customFormat="1" ht="12.75" hidden="1">
      <c r="A205" s="260">
        <v>5220</v>
      </c>
      <c r="B205" s="22" t="s">
        <v>2263</v>
      </c>
      <c r="C205" s="265"/>
      <c r="D205" s="265"/>
      <c r="E205" s="265"/>
      <c r="F205" s="265"/>
      <c r="G205" s="264">
        <f>E205-D205</f>
        <v>0</v>
      </c>
    </row>
    <row r="206" spans="1:7" s="201" customFormat="1" ht="12.75" hidden="1">
      <c r="A206" s="31">
        <v>5238</v>
      </c>
      <c r="B206" s="22" t="s">
        <v>130</v>
      </c>
      <c r="C206" s="266"/>
      <c r="D206" s="266"/>
      <c r="E206" s="266"/>
      <c r="F206" s="266"/>
      <c r="G206" s="264">
        <f>E206-D206</f>
        <v>0</v>
      </c>
    </row>
    <row r="207" spans="1:7" s="201" customFormat="1" ht="12.75" hidden="1">
      <c r="A207" s="260">
        <v>5239</v>
      </c>
      <c r="B207" s="22" t="s">
        <v>91</v>
      </c>
      <c r="C207" s="265"/>
      <c r="D207" s="265"/>
      <c r="E207" s="265"/>
      <c r="F207" s="265"/>
      <c r="G207" s="264">
        <f>E207-D207</f>
        <v>0</v>
      </c>
    </row>
    <row r="208" spans="1:7" s="201" customFormat="1" ht="12.75" hidden="1">
      <c r="A208" s="212" t="s">
        <v>2250</v>
      </c>
      <c r="B208" s="21" t="s">
        <v>340</v>
      </c>
      <c r="C208" s="265"/>
      <c r="D208" s="265"/>
      <c r="E208" s="265"/>
      <c r="F208" s="265"/>
      <c r="G208" s="265"/>
    </row>
    <row r="209" spans="1:7" s="202" customFormat="1" ht="12.75" hidden="1">
      <c r="A209" s="260">
        <v>2279</v>
      </c>
      <c r="B209" s="22" t="s">
        <v>2251</v>
      </c>
      <c r="C209" s="266"/>
      <c r="D209" s="266"/>
      <c r="E209" s="266"/>
      <c r="F209" s="266"/>
      <c r="G209" s="266"/>
    </row>
    <row r="210" spans="1:7" s="202" customFormat="1" ht="12.75" hidden="1">
      <c r="A210" s="260">
        <v>2312</v>
      </c>
      <c r="B210" s="22" t="s">
        <v>2253</v>
      </c>
      <c r="C210" s="266"/>
      <c r="D210" s="266"/>
      <c r="E210" s="266"/>
      <c r="F210" s="266"/>
      <c r="G210" s="266"/>
    </row>
    <row r="211" spans="1:7" s="201" customFormat="1" ht="12.75">
      <c r="A211" s="212" t="s">
        <v>72</v>
      </c>
      <c r="B211" s="21" t="s">
        <v>73</v>
      </c>
      <c r="C211" s="242">
        <f>C212</f>
        <v>56470</v>
      </c>
      <c r="D211" s="242">
        <f>D212</f>
        <v>56470</v>
      </c>
      <c r="E211" s="242">
        <f>E212</f>
        <v>0</v>
      </c>
      <c r="F211" s="242">
        <f>F212</f>
        <v>0</v>
      </c>
      <c r="G211" s="242">
        <f>G212</f>
        <v>-56470</v>
      </c>
    </row>
    <row r="212" spans="1:7" s="3" customFormat="1" ht="13.5">
      <c r="A212" s="36">
        <v>10.70001</v>
      </c>
      <c r="B212" s="32" t="s">
        <v>2244</v>
      </c>
      <c r="C212" s="252">
        <f>C213+C221</f>
        <v>56470</v>
      </c>
      <c r="D212" s="252">
        <f>D213+D221</f>
        <v>56470</v>
      </c>
      <c r="E212" s="252">
        <f>E213+E221</f>
        <v>0</v>
      </c>
      <c r="F212" s="252">
        <f>F213+F221</f>
        <v>0</v>
      </c>
      <c r="G212" s="252">
        <f>G213+G221</f>
        <v>-56470</v>
      </c>
    </row>
    <row r="213" spans="1:7" s="210" customFormat="1" ht="13.5">
      <c r="A213" s="37">
        <v>10.70001</v>
      </c>
      <c r="B213" s="38" t="s">
        <v>74</v>
      </c>
      <c r="C213" s="253">
        <f>SUM(C214:C220)</f>
        <v>9342</v>
      </c>
      <c r="D213" s="253">
        <f>SUM(D214:D220)</f>
        <v>12092</v>
      </c>
      <c r="E213" s="253">
        <f>SUM(E214:E220)</f>
        <v>0</v>
      </c>
      <c r="F213" s="253">
        <f>SUM(F214:F220)</f>
        <v>2750</v>
      </c>
      <c r="G213" s="253">
        <f>SUM(G214:G220)</f>
        <v>-12092</v>
      </c>
    </row>
    <row r="214" spans="1:7" s="5" customFormat="1" ht="12.75">
      <c r="A214" s="260">
        <v>2244</v>
      </c>
      <c r="B214" s="22" t="s">
        <v>112</v>
      </c>
      <c r="C214" s="248">
        <v>2544</v>
      </c>
      <c r="D214" s="248">
        <f>3002+1060</f>
        <v>4062</v>
      </c>
      <c r="E214" s="248"/>
      <c r="F214" s="243">
        <f>D214-C214</f>
        <v>1518</v>
      </c>
      <c r="G214" s="264">
        <f>E214-D214</f>
        <v>-4062</v>
      </c>
    </row>
    <row r="215" spans="1:7" s="5" customFormat="1" ht="12.75">
      <c r="A215" s="260">
        <v>2249</v>
      </c>
      <c r="B215" s="22" t="s">
        <v>1809</v>
      </c>
      <c r="C215" s="248">
        <v>6130</v>
      </c>
      <c r="D215" s="248">
        <f>6130+500</f>
        <v>6630</v>
      </c>
      <c r="E215" s="248"/>
      <c r="F215" s="243">
        <f>D215-C215</f>
        <v>500</v>
      </c>
      <c r="G215" s="264">
        <f>E215-D215</f>
        <v>-6630</v>
      </c>
    </row>
    <row r="216" spans="1:7" s="5" customFormat="1" ht="12.75">
      <c r="A216" s="260">
        <v>2330</v>
      </c>
      <c r="B216" s="22" t="s">
        <v>35</v>
      </c>
      <c r="C216" s="248">
        <v>668</v>
      </c>
      <c r="D216" s="248">
        <v>1000</v>
      </c>
      <c r="E216" s="248"/>
      <c r="F216" s="243">
        <f>D216-C216</f>
        <v>332</v>
      </c>
      <c r="G216" s="264">
        <f>E216-D216</f>
        <v>-1000</v>
      </c>
    </row>
    <row r="217" spans="1:7" s="5" customFormat="1" ht="12.75">
      <c r="A217" s="260">
        <v>2312</v>
      </c>
      <c r="B217" s="22" t="s">
        <v>2253</v>
      </c>
      <c r="C217" s="262"/>
      <c r="D217" s="270">
        <f>100+300</f>
        <v>400</v>
      </c>
      <c r="E217" s="262"/>
      <c r="F217" s="243">
        <f>D217-C217</f>
        <v>400</v>
      </c>
      <c r="G217" s="264">
        <f>E217-D217</f>
        <v>-400</v>
      </c>
    </row>
    <row r="218" spans="1:7" s="5" customFormat="1" ht="12.75" hidden="1">
      <c r="A218" s="260">
        <v>5250</v>
      </c>
      <c r="B218" s="22" t="s">
        <v>116</v>
      </c>
      <c r="C218" s="263"/>
      <c r="D218" s="263"/>
      <c r="E218" s="263"/>
      <c r="F218" s="263"/>
      <c r="G218" s="263"/>
    </row>
    <row r="219" spans="1:7" s="5" customFormat="1" ht="12.75" hidden="1">
      <c r="A219" s="31">
        <v>5238</v>
      </c>
      <c r="B219" s="22" t="s">
        <v>130</v>
      </c>
      <c r="C219" s="263"/>
      <c r="D219" s="263"/>
      <c r="E219" s="263"/>
      <c r="F219" s="263"/>
      <c r="G219" s="263"/>
    </row>
    <row r="220" spans="1:7" s="5" customFormat="1" ht="12.75" hidden="1">
      <c r="A220" s="260">
        <v>5239</v>
      </c>
      <c r="B220" s="22" t="s">
        <v>91</v>
      </c>
      <c r="C220" s="263"/>
      <c r="D220" s="263"/>
      <c r="E220" s="263"/>
      <c r="F220" s="263"/>
      <c r="G220" s="263"/>
    </row>
    <row r="221" spans="1:7" s="210" customFormat="1" ht="13.5">
      <c r="A221" s="37">
        <v>10.70001</v>
      </c>
      <c r="B221" s="38" t="s">
        <v>2262</v>
      </c>
      <c r="C221" s="271">
        <f>SUM(C222:C223)</f>
        <v>47128</v>
      </c>
      <c r="D221" s="271">
        <f>SUM(D222:D223)</f>
        <v>44378</v>
      </c>
      <c r="E221" s="271">
        <f>SUM(E222:E223)</f>
        <v>0</v>
      </c>
      <c r="F221" s="271">
        <f>SUM(F222:F223)</f>
        <v>-2750</v>
      </c>
      <c r="G221" s="271">
        <f>SUM(G222:G223)</f>
        <v>-44378</v>
      </c>
    </row>
    <row r="222" spans="1:7" s="5" customFormat="1" ht="12.75">
      <c r="A222" s="260">
        <v>2241</v>
      </c>
      <c r="B222" s="22" t="s">
        <v>2245</v>
      </c>
      <c r="C222" s="262">
        <v>47128</v>
      </c>
      <c r="D222" s="262">
        <f>47128-5256-2450-300</f>
        <v>39122</v>
      </c>
      <c r="E222" s="262"/>
      <c r="F222" s="243">
        <f>D222-C222</f>
        <v>-8006</v>
      </c>
      <c r="G222" s="264">
        <f>E222-D222</f>
        <v>-39122</v>
      </c>
    </row>
    <row r="223" spans="1:7" s="5" customFormat="1" ht="12.75">
      <c r="A223" s="260">
        <v>5250</v>
      </c>
      <c r="B223" s="22" t="s">
        <v>2123</v>
      </c>
      <c r="C223" s="262"/>
      <c r="D223" s="262">
        <v>5256</v>
      </c>
      <c r="E223" s="262"/>
      <c r="F223" s="243">
        <f>D223-C223</f>
        <v>5256</v>
      </c>
      <c r="G223" s="264">
        <f>E223-D223</f>
        <v>-5256</v>
      </c>
    </row>
    <row r="224" spans="1:10" s="5" customFormat="1" ht="12.75">
      <c r="A224" s="212"/>
      <c r="B224" s="21" t="s">
        <v>75</v>
      </c>
      <c r="C224" s="246">
        <f>C211+C117+C86+C63+C60+C54+C186+C208</f>
        <v>3256069</v>
      </c>
      <c r="D224" s="246">
        <f>D211+D117+D86+D63+D60+D54+D186+D208</f>
        <v>3478156</v>
      </c>
      <c r="E224" s="246">
        <f>E211+E117+E86+E63+E60+E54+E186+E208</f>
        <v>0</v>
      </c>
      <c r="F224" s="246">
        <f>F211+F117+F86+F63+F60+F54+F186+F208</f>
        <v>222087</v>
      </c>
      <c r="G224" s="246">
        <f>G211+G117+G86+G63+G60+G54+G186+G208</f>
        <v>-3476557</v>
      </c>
      <c r="J224" s="298"/>
    </row>
    <row r="225" spans="1:7" s="3" customFormat="1" ht="12.75" hidden="1">
      <c r="A225" s="212" t="s">
        <v>2285</v>
      </c>
      <c r="B225" s="21" t="s">
        <v>2286</v>
      </c>
      <c r="C225" s="248"/>
      <c r="D225" s="248"/>
      <c r="E225" s="248"/>
      <c r="F225" s="248"/>
      <c r="G225" s="248">
        <f>E225-D225</f>
        <v>0</v>
      </c>
    </row>
    <row r="226" spans="1:7" s="3" customFormat="1" ht="12.75">
      <c r="A226" s="212"/>
      <c r="B226" s="21" t="s">
        <v>76</v>
      </c>
      <c r="C226" s="246">
        <f>C52-C224-C225</f>
        <v>1863344</v>
      </c>
      <c r="D226" s="246">
        <f>D52-D224-D225</f>
        <v>1677244</v>
      </c>
      <c r="E226" s="246">
        <f>E52-E224-E225</f>
        <v>0</v>
      </c>
      <c r="F226" s="246">
        <f>F52-F224-F225</f>
        <v>-186100</v>
      </c>
      <c r="G226" s="246">
        <f>G52-G224-G225</f>
        <v>-1557201</v>
      </c>
    </row>
    <row r="227" spans="1:7" s="215" customFormat="1" ht="12.75">
      <c r="A227" s="305" t="s">
        <v>77</v>
      </c>
      <c r="B227" s="305"/>
      <c r="C227" s="272"/>
      <c r="D227" s="272"/>
      <c r="E227" s="272"/>
      <c r="F227" s="272"/>
      <c r="G227" s="272"/>
    </row>
    <row r="228" spans="1:7" s="202" customFormat="1" ht="12.75">
      <c r="A228" s="260">
        <v>1100</v>
      </c>
      <c r="B228" s="22" t="s">
        <v>78</v>
      </c>
      <c r="C228" s="248">
        <f aca="true" t="shared" si="16" ref="C228:E229">C141+C187</f>
        <v>963311</v>
      </c>
      <c r="D228" s="248">
        <f t="shared" si="16"/>
        <v>963311</v>
      </c>
      <c r="E228" s="248">
        <f t="shared" si="16"/>
        <v>0</v>
      </c>
      <c r="F228" s="243">
        <f aca="true" t="shared" si="17" ref="F228:F238">D228-C228</f>
        <v>0</v>
      </c>
      <c r="G228" s="264">
        <f aca="true" t="shared" si="18" ref="G228:G240">E228-D228</f>
        <v>-963311</v>
      </c>
    </row>
    <row r="229" spans="1:7" s="202" customFormat="1" ht="12.75">
      <c r="A229" s="260">
        <v>1200</v>
      </c>
      <c r="B229" s="22" t="s">
        <v>79</v>
      </c>
      <c r="C229" s="248">
        <f t="shared" si="16"/>
        <v>232064</v>
      </c>
      <c r="D229" s="248">
        <f t="shared" si="16"/>
        <v>232064</v>
      </c>
      <c r="E229" s="248">
        <f t="shared" si="16"/>
        <v>0</v>
      </c>
      <c r="F229" s="243">
        <f t="shared" si="17"/>
        <v>0</v>
      </c>
      <c r="G229" s="264">
        <f t="shared" si="18"/>
        <v>-232064</v>
      </c>
    </row>
    <row r="230" spans="1:7" s="202" customFormat="1" ht="12.75">
      <c r="A230" s="260">
        <v>2100</v>
      </c>
      <c r="B230" s="22" t="s">
        <v>62</v>
      </c>
      <c r="C230" s="248">
        <f>C143</f>
        <v>2500</v>
      </c>
      <c r="D230" s="248">
        <f>D143</f>
        <v>2500</v>
      </c>
      <c r="E230" s="248">
        <f>E143</f>
        <v>0</v>
      </c>
      <c r="F230" s="243">
        <f t="shared" si="17"/>
        <v>0</v>
      </c>
      <c r="G230" s="264">
        <f t="shared" si="18"/>
        <v>-2500</v>
      </c>
    </row>
    <row r="231" spans="1:7" s="3" customFormat="1" ht="12.75">
      <c r="A231" s="260">
        <v>2200</v>
      </c>
      <c r="B231" s="22" t="s">
        <v>80</v>
      </c>
      <c r="C231" s="248">
        <f>C62+C70+C71+C73+C80+C66+C88+C92+C99+C100+C106+C107+C109+C119+C120+C126+C127+C129+C136+C137+C144+C145+C149+C150+C151+C152+C153+C154+C155+C156+C157+C158+C180+C182+C189+C190+C191+C201+C214+C215+C222+C91+C209+C200+C146+C108+C93+C74+C203+C128+C147+C148+C181+C192</f>
        <v>1042339</v>
      </c>
      <c r="D231" s="248">
        <f>D62+D70+D71+D73+D80+D66+D88+D92+D99+D100+D106+D107+D109+D119+D120+D126+D127+D129+D136+D137+D144+D145+D149+D150+D151+D152+D153+D154+D155+D156+D157+D158+D180+D182+D189+D190+D191+D201+D214+D215+D222+D91+D209+D200+D146+D108+D93+D74+D203+D128+D147+D148+D181+D192+D79+D125+D159+D202</f>
        <v>1123220</v>
      </c>
      <c r="E231" s="248">
        <f>E62+E70+E71+E72+E73+E80+E66+E88+E92+E99+E100+E106+E107+E109+E119+E120+E126+E127+E129+E136+E137+E144+E145+E149+E150+E151+E152+E153+E154+E155+E156+E157+E158+E180+E182+E189+E190+E191+E201+E214+E215+E222+E91+E209+E200+E146+E108+E93+E74+E203+E128+E147+E148+E181+E192</f>
        <v>0</v>
      </c>
      <c r="F231" s="243">
        <f t="shared" si="17"/>
        <v>80881</v>
      </c>
      <c r="G231" s="264">
        <f t="shared" si="18"/>
        <v>-1123220</v>
      </c>
    </row>
    <row r="232" spans="1:7" s="3" customFormat="1" ht="12.75">
      <c r="A232" s="39">
        <v>2300</v>
      </c>
      <c r="B232" s="12" t="s">
        <v>128</v>
      </c>
      <c r="C232" s="248">
        <f>C75+C76+C78+C95+C101+C103+C105+C121+C122+C123+C160+C161+C163+C164+C178+C193+C196+C197+C216+C198+C194+C102+C77+C199+C162+C217+C179</f>
        <v>203077</v>
      </c>
      <c r="D232" s="248">
        <f>D75+D76+D78+D95+D101+D103+D105+D121+D122+D123+D160+D161+D163+D164+D178+D193+D196+D197+D216+D198+D194+D102+D77+D199+D162+D217+D179+D104+D124+D195</f>
        <v>210331</v>
      </c>
      <c r="E232" s="248">
        <f>E75+E76+E78+E95+E101+E103+E105+E121+E122+E123+E160+E161+E163+E164+E178+E193+E196+E197+E216+E198+E194+E102+E77+E199+E162+E217+E179</f>
        <v>0</v>
      </c>
      <c r="F232" s="243">
        <f t="shared" si="17"/>
        <v>7254</v>
      </c>
      <c r="G232" s="264">
        <f t="shared" si="18"/>
        <v>-210331</v>
      </c>
    </row>
    <row r="233" spans="1:7" s="206" customFormat="1" ht="12.75">
      <c r="A233" s="20">
        <v>2500</v>
      </c>
      <c r="B233" s="33" t="s">
        <v>81</v>
      </c>
      <c r="C233" s="249">
        <f>C234+C235+C236+C237+C238</f>
        <v>268308</v>
      </c>
      <c r="D233" s="249">
        <f>D234+D235+D236+D237+D238</f>
        <v>268308</v>
      </c>
      <c r="E233" s="249">
        <f>E234+E235+E236+E237+E238</f>
        <v>0</v>
      </c>
      <c r="F233" s="243">
        <f t="shared" si="17"/>
        <v>0</v>
      </c>
      <c r="G233" s="264">
        <f t="shared" si="18"/>
        <v>-268308</v>
      </c>
    </row>
    <row r="234" spans="1:7" s="3" customFormat="1" ht="12.75">
      <c r="A234" s="260">
        <v>2515</v>
      </c>
      <c r="B234" s="22" t="s">
        <v>69</v>
      </c>
      <c r="C234" s="243">
        <f>C167</f>
        <v>48164</v>
      </c>
      <c r="D234" s="243">
        <f>D167</f>
        <v>48164</v>
      </c>
      <c r="E234" s="243">
        <f>E167</f>
        <v>0</v>
      </c>
      <c r="F234" s="243">
        <f t="shared" si="17"/>
        <v>0</v>
      </c>
      <c r="G234" s="264">
        <f t="shared" si="18"/>
        <v>-48164</v>
      </c>
    </row>
    <row r="235" spans="1:7" s="3" customFormat="1" ht="12.75">
      <c r="A235" s="260">
        <v>2512</v>
      </c>
      <c r="B235" s="22" t="s">
        <v>67</v>
      </c>
      <c r="C235" s="243">
        <f>C165</f>
        <v>217728</v>
      </c>
      <c r="D235" s="243">
        <f>D165</f>
        <v>217728</v>
      </c>
      <c r="E235" s="243">
        <f>E165</f>
        <v>0</v>
      </c>
      <c r="F235" s="243">
        <f t="shared" si="17"/>
        <v>0</v>
      </c>
      <c r="G235" s="264">
        <f t="shared" si="18"/>
        <v>-217728</v>
      </c>
    </row>
    <row r="236" spans="1:7" s="3" customFormat="1" ht="12.75">
      <c r="A236" s="260">
        <v>2513</v>
      </c>
      <c r="B236" s="22" t="s">
        <v>68</v>
      </c>
      <c r="C236" s="243">
        <f>C166+C110</f>
        <v>2056</v>
      </c>
      <c r="D236" s="243">
        <f>D166+D110</f>
        <v>2056</v>
      </c>
      <c r="E236" s="243">
        <f>E166+E110</f>
        <v>0</v>
      </c>
      <c r="F236" s="243">
        <f t="shared" si="17"/>
        <v>0</v>
      </c>
      <c r="G236" s="264">
        <f t="shared" si="18"/>
        <v>-2056</v>
      </c>
    </row>
    <row r="237" spans="1:7" s="3" customFormat="1" ht="12.75" customHeight="1">
      <c r="A237" s="260">
        <v>2519</v>
      </c>
      <c r="B237" s="11" t="s">
        <v>129</v>
      </c>
      <c r="C237" s="243">
        <f aca="true" t="shared" si="19" ref="C237:E238">C168</f>
        <v>360</v>
      </c>
      <c r="D237" s="243">
        <f t="shared" si="19"/>
        <v>360</v>
      </c>
      <c r="E237" s="243">
        <f t="shared" si="19"/>
        <v>0</v>
      </c>
      <c r="F237" s="243">
        <f t="shared" si="17"/>
        <v>0</v>
      </c>
      <c r="G237" s="264">
        <f t="shared" si="18"/>
        <v>-360</v>
      </c>
    </row>
    <row r="238" spans="1:7" s="3" customFormat="1" ht="12.75">
      <c r="A238" s="260">
        <v>2520</v>
      </c>
      <c r="B238" s="12" t="s">
        <v>2211</v>
      </c>
      <c r="C238" s="243">
        <f t="shared" si="19"/>
        <v>0</v>
      </c>
      <c r="D238" s="243">
        <f t="shared" si="19"/>
        <v>0</v>
      </c>
      <c r="E238" s="243">
        <f t="shared" si="19"/>
        <v>0</v>
      </c>
      <c r="F238" s="243">
        <f t="shared" si="17"/>
        <v>0</v>
      </c>
      <c r="G238" s="264">
        <f t="shared" si="18"/>
        <v>0</v>
      </c>
    </row>
    <row r="239" spans="1:7" s="3" customFormat="1" ht="12.75" hidden="1">
      <c r="A239" s="260">
        <v>7200</v>
      </c>
      <c r="B239" s="22" t="s">
        <v>82</v>
      </c>
      <c r="C239" s="243">
        <f>C59</f>
        <v>0</v>
      </c>
      <c r="D239" s="243">
        <f>D59</f>
        <v>0</v>
      </c>
      <c r="E239" s="243">
        <f>E59</f>
        <v>0</v>
      </c>
      <c r="F239" s="243"/>
      <c r="G239" s="264">
        <f t="shared" si="18"/>
        <v>0</v>
      </c>
    </row>
    <row r="240" spans="1:7" s="3" customFormat="1" ht="12.75" hidden="1">
      <c r="A240" s="260">
        <v>8100</v>
      </c>
      <c r="B240" s="22" t="s">
        <v>70</v>
      </c>
      <c r="C240" s="243"/>
      <c r="D240" s="243"/>
      <c r="E240" s="243"/>
      <c r="F240" s="243"/>
      <c r="G240" s="264">
        <f t="shared" si="18"/>
        <v>0</v>
      </c>
    </row>
    <row r="241" spans="1:7" s="206" customFormat="1" ht="12.75">
      <c r="A241" s="20">
        <v>5000</v>
      </c>
      <c r="B241" s="33" t="s">
        <v>83</v>
      </c>
      <c r="C241" s="254">
        <f>C244+C242</f>
        <v>544470</v>
      </c>
      <c r="D241" s="254">
        <f>D244+D242</f>
        <v>678422</v>
      </c>
      <c r="E241" s="254">
        <f>E244+E242</f>
        <v>0</v>
      </c>
      <c r="F241" s="254">
        <f>F244+F242</f>
        <v>133952</v>
      </c>
      <c r="G241" s="254">
        <f>G244+G242</f>
        <v>-678422</v>
      </c>
    </row>
    <row r="242" spans="1:7" s="206" customFormat="1" ht="12.75">
      <c r="A242" s="20">
        <v>5130</v>
      </c>
      <c r="B242" s="40" t="s">
        <v>2254</v>
      </c>
      <c r="C242" s="254">
        <f>C243</f>
        <v>0</v>
      </c>
      <c r="D242" s="254">
        <f>D243</f>
        <v>0</v>
      </c>
      <c r="E242" s="254">
        <f>E243</f>
        <v>0</v>
      </c>
      <c r="F242" s="254">
        <f>F243</f>
        <v>0</v>
      </c>
      <c r="G242" s="254">
        <f>G243</f>
        <v>0</v>
      </c>
    </row>
    <row r="243" spans="1:7" s="206" customFormat="1" ht="12.75">
      <c r="A243" s="31">
        <v>5120</v>
      </c>
      <c r="B243" s="211" t="s">
        <v>2279</v>
      </c>
      <c r="C243" s="248">
        <f>C171</f>
        <v>0</v>
      </c>
      <c r="D243" s="248">
        <f>D171</f>
        <v>0</v>
      </c>
      <c r="E243" s="248">
        <f>E171</f>
        <v>0</v>
      </c>
      <c r="F243" s="243">
        <f>D243-C243</f>
        <v>0</v>
      </c>
      <c r="G243" s="264">
        <f>E243-D243</f>
        <v>0</v>
      </c>
    </row>
    <row r="244" spans="1:9" s="206" customFormat="1" ht="12.75">
      <c r="A244" s="20">
        <v>5200</v>
      </c>
      <c r="B244" s="40" t="s">
        <v>84</v>
      </c>
      <c r="C244" s="254">
        <f>SUM(C245:C251)</f>
        <v>544470</v>
      </c>
      <c r="D244" s="254">
        <f>SUM(D245:D251)</f>
        <v>678422</v>
      </c>
      <c r="E244" s="254">
        <f>SUM(E245:E251)</f>
        <v>0</v>
      </c>
      <c r="F244" s="254">
        <f>SUM(F245:F251)</f>
        <v>133952</v>
      </c>
      <c r="G244" s="254">
        <f>SUM(G245:G251)</f>
        <v>-678422</v>
      </c>
      <c r="I244" s="299"/>
    </row>
    <row r="245" spans="1:7" s="3" customFormat="1" ht="12.75">
      <c r="A245" s="260">
        <v>5219</v>
      </c>
      <c r="B245" s="211" t="s">
        <v>2257</v>
      </c>
      <c r="C245" s="248">
        <f>C111+C170</f>
        <v>0</v>
      </c>
      <c r="D245" s="248">
        <f>D111+D170</f>
        <v>0</v>
      </c>
      <c r="E245" s="248">
        <f>E111+E170</f>
        <v>0</v>
      </c>
      <c r="F245" s="243">
        <f aca="true" t="shared" si="20" ref="F245:F251">D245-C245</f>
        <v>0</v>
      </c>
      <c r="G245" s="264">
        <f aca="true" t="shared" si="21" ref="G245:G251">E245-D245</f>
        <v>0</v>
      </c>
    </row>
    <row r="246" spans="1:7" s="3" customFormat="1" ht="12.75">
      <c r="A246" s="260">
        <v>5220</v>
      </c>
      <c r="B246" s="211" t="s">
        <v>2264</v>
      </c>
      <c r="C246" s="248">
        <f>C112+C131+C172+C205</f>
        <v>9196</v>
      </c>
      <c r="D246" s="248">
        <f>D112+D131+D172+D205</f>
        <v>8322</v>
      </c>
      <c r="E246" s="248">
        <f>E112+E131+E172+E205</f>
        <v>0</v>
      </c>
      <c r="F246" s="243">
        <f t="shared" si="20"/>
        <v>-874</v>
      </c>
      <c r="G246" s="264">
        <f t="shared" si="21"/>
        <v>-8322</v>
      </c>
    </row>
    <row r="247" spans="1:7" s="3" customFormat="1" ht="12.75">
      <c r="A247" s="260">
        <v>5231</v>
      </c>
      <c r="B247" s="211" t="s">
        <v>85</v>
      </c>
      <c r="C247" s="248">
        <f>C81</f>
        <v>100430</v>
      </c>
      <c r="D247" s="248">
        <f>D81</f>
        <v>100430</v>
      </c>
      <c r="E247" s="248">
        <f>E81</f>
        <v>0</v>
      </c>
      <c r="F247" s="243">
        <f t="shared" si="20"/>
        <v>0</v>
      </c>
      <c r="G247" s="264">
        <f t="shared" si="21"/>
        <v>-100430</v>
      </c>
    </row>
    <row r="248" spans="1:7" s="3" customFormat="1" ht="12.75">
      <c r="A248" s="260">
        <v>5232</v>
      </c>
      <c r="B248" s="211" t="s">
        <v>2265</v>
      </c>
      <c r="C248" s="248">
        <f>C67+C82+C113+C132+C173</f>
        <v>0</v>
      </c>
      <c r="D248" s="248">
        <f>D67+D82+D113+D132+D173</f>
        <v>0</v>
      </c>
      <c r="E248" s="248">
        <f>E67+E82+E113+E132+E173</f>
        <v>0</v>
      </c>
      <c r="F248" s="243">
        <f t="shared" si="20"/>
        <v>0</v>
      </c>
      <c r="G248" s="264">
        <f t="shared" si="21"/>
        <v>0</v>
      </c>
    </row>
    <row r="249" spans="1:7" s="3" customFormat="1" ht="12.75">
      <c r="A249" s="260">
        <v>5238</v>
      </c>
      <c r="B249" s="211" t="s">
        <v>86</v>
      </c>
      <c r="C249" s="248">
        <f>C83+C174+C116+C183+C206+C219</f>
        <v>5000</v>
      </c>
      <c r="D249" s="248">
        <f>D83+D174+D116+D183+D206+D219</f>
        <v>5787</v>
      </c>
      <c r="E249" s="248">
        <f>E83+E174+E116+E183+E206+E219</f>
        <v>0</v>
      </c>
      <c r="F249" s="243">
        <f t="shared" si="20"/>
        <v>787</v>
      </c>
      <c r="G249" s="264">
        <f t="shared" si="21"/>
        <v>-5787</v>
      </c>
    </row>
    <row r="250" spans="1:7" s="3" customFormat="1" ht="12.75">
      <c r="A250" s="260">
        <v>5239</v>
      </c>
      <c r="B250" s="211" t="s">
        <v>2246</v>
      </c>
      <c r="C250" s="248">
        <f>C84+C96+C114+C134+C175+C207+C184</f>
        <v>9328</v>
      </c>
      <c r="D250" s="248">
        <f>D84+D96+D114+D134+D175+D207+D184</f>
        <v>13681</v>
      </c>
      <c r="E250" s="248">
        <f>E84+E96+E114+E134+E175+E207</f>
        <v>0</v>
      </c>
      <c r="F250" s="243">
        <f t="shared" si="20"/>
        <v>4353</v>
      </c>
      <c r="G250" s="264">
        <f t="shared" si="21"/>
        <v>-13681</v>
      </c>
    </row>
    <row r="251" spans="1:7" s="206" customFormat="1" ht="12.75">
      <c r="A251" s="20">
        <v>5250</v>
      </c>
      <c r="B251" s="40" t="s">
        <v>2300</v>
      </c>
      <c r="C251" s="254">
        <f>C204+C176+C138+C130+C115+C97+C68+C185+C85+C218</f>
        <v>420516</v>
      </c>
      <c r="D251" s="254">
        <f>D204+D176+D138+D130+D115+D97+D68+D185+D85+D218+D223</f>
        <v>550202</v>
      </c>
      <c r="E251" s="254">
        <f>E204+E176+E138+E130+E115+E97+E68+E185+E85+E218+E223</f>
        <v>0</v>
      </c>
      <c r="F251" s="243">
        <f t="shared" si="20"/>
        <v>129686</v>
      </c>
      <c r="G251" s="264">
        <f t="shared" si="21"/>
        <v>-550202</v>
      </c>
    </row>
    <row r="252" spans="1:7" s="3" customFormat="1" ht="25.5" hidden="1">
      <c r="A252" s="39">
        <v>7230</v>
      </c>
      <c r="B252" s="12" t="s">
        <v>2277</v>
      </c>
      <c r="C252" s="248">
        <f>C54</f>
        <v>0</v>
      </c>
      <c r="D252" s="248">
        <f>D54</f>
        <v>0</v>
      </c>
      <c r="E252" s="248">
        <f>E54</f>
        <v>0</v>
      </c>
      <c r="F252" s="248"/>
      <c r="G252" s="264">
        <f>D252-C252</f>
        <v>0</v>
      </c>
    </row>
    <row r="253" spans="1:7" s="3" customFormat="1" ht="12.75">
      <c r="A253" s="39"/>
      <c r="B253" s="21" t="s">
        <v>87</v>
      </c>
      <c r="C253" s="246">
        <f>C228+C229+C230+C231+C232+C233+C239+C241+C252+C240</f>
        <v>3256069</v>
      </c>
      <c r="D253" s="246">
        <f>D228+D229+D230+D231+D232+D233+D239+D241+D252+D240</f>
        <v>3478156</v>
      </c>
      <c r="E253" s="246">
        <f>E228+E229+E230+E231+E232+E233+E239+E241+E252+E240</f>
        <v>0</v>
      </c>
      <c r="F253" s="246">
        <f>F228+F229+F230+F231+F232+F233+F239+F241+F252+F240</f>
        <v>222087</v>
      </c>
      <c r="G253" s="246">
        <f>G228+G229+G230+G231+G232+G233+G238+G239+G241+G252+G240</f>
        <v>-3478156</v>
      </c>
    </row>
    <row r="254" spans="1:7" s="3" customFormat="1" ht="12.75" hidden="1">
      <c r="A254" s="212"/>
      <c r="B254" s="21" t="s">
        <v>88</v>
      </c>
      <c r="C254" s="248"/>
      <c r="D254" s="248"/>
      <c r="E254" s="248"/>
      <c r="F254" s="248"/>
      <c r="G254" s="248"/>
    </row>
    <row r="255" spans="1:7" s="3" customFormat="1" ht="12.75" hidden="1">
      <c r="A255" s="212" t="s">
        <v>2285</v>
      </c>
      <c r="B255" s="21" t="s">
        <v>2286</v>
      </c>
      <c r="C255" s="248">
        <f>C225</f>
        <v>0</v>
      </c>
      <c r="D255" s="248">
        <f>D225</f>
        <v>0</v>
      </c>
      <c r="E255" s="248">
        <f>E225</f>
        <v>0</v>
      </c>
      <c r="F255" s="248"/>
      <c r="G255" s="248">
        <f>E255-D255</f>
        <v>0</v>
      </c>
    </row>
    <row r="256" spans="1:7" s="3" customFormat="1" ht="12.75">
      <c r="A256" s="260"/>
      <c r="B256" s="22" t="s">
        <v>76</v>
      </c>
      <c r="C256" s="246">
        <f>C52-C253-C255</f>
        <v>1863344</v>
      </c>
      <c r="D256" s="246">
        <f>D52-D253-D255</f>
        <v>1677244</v>
      </c>
      <c r="E256" s="246">
        <f>E52-E253-E255</f>
        <v>0</v>
      </c>
      <c r="F256" s="246">
        <f>F52-F253-F255</f>
        <v>-186100</v>
      </c>
      <c r="G256" s="246">
        <f>G52-G253-G255</f>
        <v>-1555602</v>
      </c>
    </row>
    <row r="257" spans="1:7" s="3" customFormat="1" ht="12.75" hidden="1">
      <c r="A257" s="41"/>
      <c r="C257" s="238">
        <f>C224-C253</f>
        <v>0</v>
      </c>
      <c r="D257" s="196">
        <f>D226-D256</f>
        <v>0</v>
      </c>
      <c r="E257" s="196">
        <f>E226-E256</f>
        <v>0</v>
      </c>
      <c r="F257" s="196"/>
      <c r="G257" s="196"/>
    </row>
    <row r="258" spans="1:7" s="3" customFormat="1" ht="12.75">
      <c r="A258" s="41"/>
      <c r="C258" s="238"/>
      <c r="D258" s="196"/>
      <c r="E258" s="196"/>
      <c r="F258" s="196"/>
      <c r="G258" s="196"/>
    </row>
    <row r="259" spans="1:7" s="6" customFormat="1" ht="12.75">
      <c r="A259" s="3" t="s">
        <v>2281</v>
      </c>
      <c r="B259" s="3"/>
      <c r="C259" s="239"/>
      <c r="D259" s="273"/>
      <c r="E259" s="273"/>
      <c r="F259" s="273"/>
      <c r="G259" s="273"/>
    </row>
    <row r="260" spans="1:7" s="6" customFormat="1" ht="12.75">
      <c r="A260" s="3"/>
      <c r="B260" s="3"/>
      <c r="C260" s="255"/>
      <c r="D260" s="273"/>
      <c r="E260" s="273"/>
      <c r="F260" s="273"/>
      <c r="G260" s="273"/>
    </row>
    <row r="261" spans="1:7" s="6" customFormat="1" ht="12.75">
      <c r="A261" s="3"/>
      <c r="B261" s="3"/>
      <c r="C261" s="239"/>
      <c r="D261" s="273"/>
      <c r="E261" s="273"/>
      <c r="F261" s="273"/>
      <c r="G261" s="273"/>
    </row>
    <row r="262" spans="3:7" s="3" customFormat="1" ht="12.75">
      <c r="C262" s="237"/>
      <c r="D262" s="196"/>
      <c r="E262" s="196"/>
      <c r="F262" s="196"/>
      <c r="G262" s="196"/>
    </row>
    <row r="263" spans="3:89" s="6" customFormat="1" ht="12.75">
      <c r="C263" s="239"/>
      <c r="D263" s="273"/>
      <c r="E263" s="273"/>
      <c r="F263" s="273"/>
      <c r="G263" s="273"/>
      <c r="CK263" s="6" t="s">
        <v>89</v>
      </c>
    </row>
    <row r="264" spans="3:7" s="6" customFormat="1" ht="12.75">
      <c r="C264" s="239"/>
      <c r="D264" s="273"/>
      <c r="E264" s="273"/>
      <c r="F264" s="273"/>
      <c r="G264" s="273"/>
    </row>
    <row r="265" spans="3:7" s="6" customFormat="1" ht="12.75">
      <c r="C265" s="239"/>
      <c r="D265" s="273"/>
      <c r="E265" s="273"/>
      <c r="F265" s="273"/>
      <c r="G265" s="273"/>
    </row>
    <row r="266" spans="3:7" s="6" customFormat="1" ht="12.75">
      <c r="C266" s="239"/>
      <c r="D266" s="273"/>
      <c r="E266" s="273"/>
      <c r="F266" s="273"/>
      <c r="G266" s="273"/>
    </row>
    <row r="267" spans="3:7" s="6" customFormat="1" ht="12.75">
      <c r="C267" s="239"/>
      <c r="D267" s="273"/>
      <c r="E267" s="273"/>
      <c r="F267" s="273"/>
      <c r="G267" s="273"/>
    </row>
    <row r="268" spans="3:7" s="6" customFormat="1" ht="12.75">
      <c r="C268" s="239"/>
      <c r="D268" s="273"/>
      <c r="E268" s="273"/>
      <c r="F268" s="273"/>
      <c r="G268" s="273"/>
    </row>
    <row r="269" spans="3:7" s="6" customFormat="1" ht="12.75">
      <c r="C269" s="239"/>
      <c r="D269" s="273"/>
      <c r="E269" s="273"/>
      <c r="F269" s="273"/>
      <c r="G269" s="273"/>
    </row>
    <row r="270" spans="3:7" s="6" customFormat="1" ht="12.75">
      <c r="C270" s="239"/>
      <c r="D270" s="273"/>
      <c r="E270" s="273"/>
      <c r="F270" s="273"/>
      <c r="G270" s="273"/>
    </row>
    <row r="271" spans="3:7" s="6" customFormat="1" ht="12.75">
      <c r="C271" s="239"/>
      <c r="D271" s="273"/>
      <c r="E271" s="273"/>
      <c r="F271" s="273"/>
      <c r="G271" s="273"/>
    </row>
    <row r="272" spans="3:7" s="6" customFormat="1" ht="12.75">
      <c r="C272" s="239"/>
      <c r="D272" s="273"/>
      <c r="E272" s="273"/>
      <c r="F272" s="273"/>
      <c r="G272" s="273"/>
    </row>
    <row r="273" spans="3:7" s="6" customFormat="1" ht="12.75">
      <c r="C273" s="239"/>
      <c r="D273" s="273"/>
      <c r="E273" s="273"/>
      <c r="F273" s="273"/>
      <c r="G273" s="273"/>
    </row>
    <row r="274" spans="3:7" s="6" customFormat="1" ht="12.75">
      <c r="C274" s="239"/>
      <c r="D274" s="273"/>
      <c r="E274" s="273"/>
      <c r="F274" s="273"/>
      <c r="G274" s="273"/>
    </row>
    <row r="275" spans="3:7" s="6" customFormat="1" ht="12.75">
      <c r="C275" s="239"/>
      <c r="D275" s="273"/>
      <c r="E275" s="273"/>
      <c r="F275" s="273"/>
      <c r="G275" s="273"/>
    </row>
    <row r="276" spans="3:7" s="6" customFormat="1" ht="12.75">
      <c r="C276" s="239"/>
      <c r="D276" s="273"/>
      <c r="E276" s="273"/>
      <c r="F276" s="273"/>
      <c r="G276" s="273"/>
    </row>
    <row r="277" spans="3:7" s="6" customFormat="1" ht="12.75">
      <c r="C277" s="239"/>
      <c r="D277" s="273"/>
      <c r="E277" s="273"/>
      <c r="F277" s="273"/>
      <c r="G277" s="273"/>
    </row>
    <row r="278" spans="3:7" s="6" customFormat="1" ht="12.75">
      <c r="C278" s="239"/>
      <c r="D278" s="273"/>
      <c r="E278" s="273"/>
      <c r="F278" s="273"/>
      <c r="G278" s="273"/>
    </row>
    <row r="279" spans="3:7" s="6" customFormat="1" ht="12.75">
      <c r="C279" s="239"/>
      <c r="D279" s="273"/>
      <c r="E279" s="273"/>
      <c r="F279" s="273"/>
      <c r="G279" s="273"/>
    </row>
    <row r="280" spans="3:7" s="6" customFormat="1" ht="12.75">
      <c r="C280" s="239"/>
      <c r="D280" s="273"/>
      <c r="E280" s="273"/>
      <c r="F280" s="273"/>
      <c r="G280" s="273"/>
    </row>
    <row r="281" spans="3:7" s="6" customFormat="1" ht="12.75">
      <c r="C281" s="239"/>
      <c r="D281" s="273"/>
      <c r="E281" s="273"/>
      <c r="F281" s="273"/>
      <c r="G281" s="273"/>
    </row>
    <row r="282" spans="3:7" s="6" customFormat="1" ht="12.75">
      <c r="C282" s="239"/>
      <c r="D282" s="273"/>
      <c r="E282" s="273"/>
      <c r="F282" s="273"/>
      <c r="G282" s="273"/>
    </row>
    <row r="283" spans="3:7" s="6" customFormat="1" ht="12.75">
      <c r="C283" s="239"/>
      <c r="D283" s="273"/>
      <c r="E283" s="273"/>
      <c r="F283" s="273"/>
      <c r="G283" s="273"/>
    </row>
    <row r="284" spans="3:7" s="6" customFormat="1" ht="12.75">
      <c r="C284" s="239"/>
      <c r="D284" s="273"/>
      <c r="E284" s="273"/>
      <c r="F284" s="273"/>
      <c r="G284" s="273"/>
    </row>
    <row r="285" spans="3:7" s="6" customFormat="1" ht="12.75">
      <c r="C285" s="239"/>
      <c r="D285" s="273"/>
      <c r="E285" s="273"/>
      <c r="F285" s="273"/>
      <c r="G285" s="273"/>
    </row>
    <row r="286" spans="3:7" s="6" customFormat="1" ht="12.75">
      <c r="C286" s="239"/>
      <c r="D286" s="273"/>
      <c r="E286" s="273"/>
      <c r="F286" s="273"/>
      <c r="G286" s="273"/>
    </row>
    <row r="287" spans="3:7" s="6" customFormat="1" ht="12.75">
      <c r="C287" s="239"/>
      <c r="D287" s="273"/>
      <c r="E287" s="273"/>
      <c r="F287" s="273"/>
      <c r="G287" s="273"/>
    </row>
    <row r="288" spans="3:7" s="6" customFormat="1" ht="12.75">
      <c r="C288" s="239"/>
      <c r="D288" s="273"/>
      <c r="E288" s="273"/>
      <c r="F288" s="273"/>
      <c r="G288" s="273"/>
    </row>
    <row r="289" spans="3:7" s="6" customFormat="1" ht="12.75">
      <c r="C289" s="239"/>
      <c r="D289" s="273"/>
      <c r="E289" s="273"/>
      <c r="F289" s="273"/>
      <c r="G289" s="273"/>
    </row>
    <row r="290" spans="3:7" s="6" customFormat="1" ht="12.75">
      <c r="C290" s="239"/>
      <c r="D290" s="273"/>
      <c r="E290" s="273"/>
      <c r="F290" s="273"/>
      <c r="G290" s="273"/>
    </row>
    <row r="291" spans="3:7" s="6" customFormat="1" ht="12.75">
      <c r="C291" s="239"/>
      <c r="D291" s="273"/>
      <c r="E291" s="273"/>
      <c r="F291" s="273"/>
      <c r="G291" s="273"/>
    </row>
    <row r="292" spans="3:7" s="6" customFormat="1" ht="12.75">
      <c r="C292" s="239"/>
      <c r="D292" s="273"/>
      <c r="E292" s="273"/>
      <c r="F292" s="273"/>
      <c r="G292" s="273"/>
    </row>
    <row r="293" spans="3:7" s="6" customFormat="1" ht="12.75">
      <c r="C293" s="239"/>
      <c r="D293" s="273"/>
      <c r="E293" s="273"/>
      <c r="F293" s="273"/>
      <c r="G293" s="273"/>
    </row>
    <row r="294" spans="3:7" s="6" customFormat="1" ht="12.75">
      <c r="C294" s="239"/>
      <c r="D294" s="273"/>
      <c r="E294" s="273"/>
      <c r="F294" s="273"/>
      <c r="G294" s="273"/>
    </row>
    <row r="295" spans="3:7" s="6" customFormat="1" ht="12.75">
      <c r="C295" s="239"/>
      <c r="D295" s="273"/>
      <c r="E295" s="273"/>
      <c r="F295" s="273"/>
      <c r="G295" s="273"/>
    </row>
    <row r="296" spans="3:7" s="6" customFormat="1" ht="12.75">
      <c r="C296" s="239"/>
      <c r="D296" s="273"/>
      <c r="E296" s="273"/>
      <c r="F296" s="273"/>
      <c r="G296" s="273"/>
    </row>
    <row r="297" spans="3:7" s="6" customFormat="1" ht="12.75">
      <c r="C297" s="239"/>
      <c r="D297" s="273"/>
      <c r="E297" s="273"/>
      <c r="F297" s="273"/>
      <c r="G297" s="273"/>
    </row>
    <row r="298" spans="3:7" s="6" customFormat="1" ht="12.75">
      <c r="C298" s="239"/>
      <c r="D298" s="273"/>
      <c r="E298" s="273"/>
      <c r="F298" s="273"/>
      <c r="G298" s="273"/>
    </row>
    <row r="299" spans="3:7" s="6" customFormat="1" ht="12.75">
      <c r="C299" s="239"/>
      <c r="D299" s="273"/>
      <c r="E299" s="273"/>
      <c r="F299" s="273"/>
      <c r="G299" s="273"/>
    </row>
    <row r="300" spans="3:7" s="6" customFormat="1" ht="12.75">
      <c r="C300" s="239"/>
      <c r="D300" s="273"/>
      <c r="E300" s="273"/>
      <c r="F300" s="273"/>
      <c r="G300" s="273"/>
    </row>
    <row r="301" spans="3:7" s="6" customFormat="1" ht="12.75">
      <c r="C301" s="239"/>
      <c r="D301" s="273"/>
      <c r="E301" s="273"/>
      <c r="F301" s="273"/>
      <c r="G301" s="273"/>
    </row>
    <row r="302" spans="3:7" s="6" customFormat="1" ht="12.75">
      <c r="C302" s="239"/>
      <c r="D302" s="273"/>
      <c r="E302" s="273"/>
      <c r="F302" s="273"/>
      <c r="G302" s="273"/>
    </row>
    <row r="303" spans="3:7" s="6" customFormat="1" ht="12.75">
      <c r="C303" s="239"/>
      <c r="D303" s="273"/>
      <c r="E303" s="273"/>
      <c r="F303" s="273"/>
      <c r="G303" s="273"/>
    </row>
    <row r="304" spans="3:7" s="6" customFormat="1" ht="12.75">
      <c r="C304" s="239"/>
      <c r="D304" s="273"/>
      <c r="E304" s="273"/>
      <c r="F304" s="273"/>
      <c r="G304" s="273"/>
    </row>
    <row r="305" spans="3:7" s="6" customFormat="1" ht="12.75">
      <c r="C305" s="239"/>
      <c r="D305" s="273"/>
      <c r="E305" s="273"/>
      <c r="F305" s="273"/>
      <c r="G305" s="273"/>
    </row>
    <row r="306" spans="3:7" s="6" customFormat="1" ht="12.75">
      <c r="C306" s="239"/>
      <c r="D306" s="273"/>
      <c r="E306" s="273"/>
      <c r="F306" s="273"/>
      <c r="G306" s="273"/>
    </row>
    <row r="307" spans="3:7" s="6" customFormat="1" ht="12.75">
      <c r="C307" s="239"/>
      <c r="D307" s="273"/>
      <c r="E307" s="273"/>
      <c r="F307" s="273"/>
      <c r="G307" s="273"/>
    </row>
    <row r="308" spans="3:7" s="6" customFormat="1" ht="12.75">
      <c r="C308" s="239"/>
      <c r="D308" s="273"/>
      <c r="E308" s="273"/>
      <c r="F308" s="273"/>
      <c r="G308" s="273"/>
    </row>
    <row r="309" spans="3:7" s="6" customFormat="1" ht="12.75">
      <c r="C309" s="239"/>
      <c r="D309" s="273"/>
      <c r="E309" s="273"/>
      <c r="F309" s="273"/>
      <c r="G309" s="273"/>
    </row>
    <row r="310" spans="3:7" s="6" customFormat="1" ht="12.75">
      <c r="C310" s="239"/>
      <c r="D310" s="273"/>
      <c r="E310" s="273"/>
      <c r="F310" s="273"/>
      <c r="G310" s="273"/>
    </row>
    <row r="311" spans="3:7" s="6" customFormat="1" ht="12.75">
      <c r="C311" s="239"/>
      <c r="D311" s="273"/>
      <c r="E311" s="273"/>
      <c r="F311" s="273"/>
      <c r="G311" s="273"/>
    </row>
    <row r="312" spans="3:7" s="6" customFormat="1" ht="12.75">
      <c r="C312" s="239"/>
      <c r="D312" s="273"/>
      <c r="E312" s="273"/>
      <c r="F312" s="273"/>
      <c r="G312" s="273"/>
    </row>
    <row r="313" spans="3:7" s="6" customFormat="1" ht="12.75">
      <c r="C313" s="239"/>
      <c r="D313" s="273"/>
      <c r="E313" s="273"/>
      <c r="F313" s="273"/>
      <c r="G313" s="273"/>
    </row>
    <row r="314" spans="3:7" s="6" customFormat="1" ht="12.75">
      <c r="C314" s="239"/>
      <c r="D314" s="273"/>
      <c r="E314" s="273"/>
      <c r="F314" s="273"/>
      <c r="G314" s="273"/>
    </row>
    <row r="315" spans="3:7" s="6" customFormat="1" ht="12.75">
      <c r="C315" s="239"/>
      <c r="D315" s="273"/>
      <c r="E315" s="273"/>
      <c r="F315" s="273"/>
      <c r="G315" s="273"/>
    </row>
    <row r="316" spans="3:7" s="6" customFormat="1" ht="12.75">
      <c r="C316" s="239"/>
      <c r="D316" s="273"/>
      <c r="E316" s="273"/>
      <c r="F316" s="273"/>
      <c r="G316" s="273"/>
    </row>
    <row r="317" spans="3:7" s="6" customFormat="1" ht="12.75">
      <c r="C317" s="239"/>
      <c r="D317" s="273"/>
      <c r="E317" s="273"/>
      <c r="F317" s="273"/>
      <c r="G317" s="273"/>
    </row>
    <row r="318" spans="3:7" s="6" customFormat="1" ht="12.75">
      <c r="C318" s="239"/>
      <c r="D318" s="273"/>
      <c r="E318" s="273"/>
      <c r="F318" s="273"/>
      <c r="G318" s="273"/>
    </row>
    <row r="319" spans="3:7" s="6" customFormat="1" ht="12.75">
      <c r="C319" s="239"/>
      <c r="D319" s="273"/>
      <c r="E319" s="273"/>
      <c r="F319" s="273"/>
      <c r="G319" s="273"/>
    </row>
    <row r="320" spans="3:7" s="6" customFormat="1" ht="12.75">
      <c r="C320" s="239"/>
      <c r="D320" s="273"/>
      <c r="E320" s="273"/>
      <c r="F320" s="273"/>
      <c r="G320" s="273"/>
    </row>
    <row r="321" spans="3:7" s="6" customFormat="1" ht="12.75">
      <c r="C321" s="239"/>
      <c r="D321" s="273"/>
      <c r="E321" s="273"/>
      <c r="F321" s="273"/>
      <c r="G321" s="273"/>
    </row>
    <row r="322" spans="3:7" s="6" customFormat="1" ht="12.75">
      <c r="C322" s="239"/>
      <c r="D322" s="273"/>
      <c r="E322" s="273"/>
      <c r="F322" s="273"/>
      <c r="G322" s="273"/>
    </row>
    <row r="323" spans="3:7" s="6" customFormat="1" ht="12.75">
      <c r="C323" s="239"/>
      <c r="D323" s="273"/>
      <c r="E323" s="273"/>
      <c r="F323" s="273"/>
      <c r="G323" s="273"/>
    </row>
    <row r="324" spans="3:7" s="6" customFormat="1" ht="12.75">
      <c r="C324" s="239"/>
      <c r="D324" s="273"/>
      <c r="E324" s="273"/>
      <c r="F324" s="273"/>
      <c r="G324" s="273"/>
    </row>
    <row r="325" spans="3:7" s="6" customFormat="1" ht="12.75">
      <c r="C325" s="239"/>
      <c r="D325" s="273"/>
      <c r="E325" s="273"/>
      <c r="F325" s="273"/>
      <c r="G325" s="273"/>
    </row>
    <row r="326" spans="3:7" s="6" customFormat="1" ht="12.75">
      <c r="C326" s="239"/>
      <c r="D326" s="273"/>
      <c r="E326" s="273"/>
      <c r="F326" s="273"/>
      <c r="G326" s="273"/>
    </row>
    <row r="327" spans="3:7" s="6" customFormat="1" ht="12.75">
      <c r="C327" s="239"/>
      <c r="D327" s="273"/>
      <c r="E327" s="273"/>
      <c r="F327" s="273"/>
      <c r="G327" s="273"/>
    </row>
    <row r="328" spans="3:7" s="6" customFormat="1" ht="12.75">
      <c r="C328" s="239"/>
      <c r="D328" s="273"/>
      <c r="E328" s="273"/>
      <c r="F328" s="273"/>
      <c r="G328" s="273"/>
    </row>
    <row r="329" spans="3:7" s="6" customFormat="1" ht="12.75">
      <c r="C329" s="239"/>
      <c r="D329" s="273"/>
      <c r="E329" s="273"/>
      <c r="F329" s="273"/>
      <c r="G329" s="273"/>
    </row>
    <row r="330" spans="3:7" s="6" customFormat="1" ht="12.75">
      <c r="C330" s="239"/>
      <c r="D330" s="273"/>
      <c r="E330" s="273"/>
      <c r="F330" s="273"/>
      <c r="G330" s="273"/>
    </row>
    <row r="331" spans="3:7" s="6" customFormat="1" ht="12.75">
      <c r="C331" s="239"/>
      <c r="D331" s="273"/>
      <c r="E331" s="273"/>
      <c r="F331" s="273"/>
      <c r="G331" s="273"/>
    </row>
    <row r="332" spans="3:7" s="6" customFormat="1" ht="12.75">
      <c r="C332" s="239"/>
      <c r="D332" s="273"/>
      <c r="E332" s="273"/>
      <c r="F332" s="273"/>
      <c r="G332" s="273"/>
    </row>
    <row r="333" spans="3:7" s="6" customFormat="1" ht="12.75">
      <c r="C333" s="239"/>
      <c r="D333" s="273"/>
      <c r="E333" s="273"/>
      <c r="F333" s="273"/>
      <c r="G333" s="273"/>
    </row>
    <row r="334" spans="3:7" s="6" customFormat="1" ht="12.75">
      <c r="C334" s="239"/>
      <c r="D334" s="273"/>
      <c r="E334" s="273"/>
      <c r="F334" s="273"/>
      <c r="G334" s="273"/>
    </row>
    <row r="335" spans="3:7" s="6" customFormat="1" ht="12.75">
      <c r="C335" s="239"/>
      <c r="D335" s="273"/>
      <c r="E335" s="273"/>
      <c r="F335" s="273"/>
      <c r="G335" s="273"/>
    </row>
    <row r="336" spans="3:7" s="6" customFormat="1" ht="12.75">
      <c r="C336" s="239"/>
      <c r="D336" s="273"/>
      <c r="E336" s="273"/>
      <c r="F336" s="273"/>
      <c r="G336" s="273"/>
    </row>
    <row r="337" spans="3:7" s="6" customFormat="1" ht="12.75">
      <c r="C337" s="239"/>
      <c r="D337" s="273"/>
      <c r="E337" s="273"/>
      <c r="F337" s="273"/>
      <c r="G337" s="273"/>
    </row>
    <row r="338" spans="3:7" s="6" customFormat="1" ht="12.75">
      <c r="C338" s="239"/>
      <c r="D338" s="273"/>
      <c r="E338" s="273"/>
      <c r="F338" s="273"/>
      <c r="G338" s="273"/>
    </row>
    <row r="339" spans="3:7" s="6" customFormat="1" ht="12.75">
      <c r="C339" s="239"/>
      <c r="D339" s="273"/>
      <c r="E339" s="273"/>
      <c r="F339" s="273"/>
      <c r="G339" s="273"/>
    </row>
    <row r="340" spans="3:7" s="6" customFormat="1" ht="12.75">
      <c r="C340" s="239"/>
      <c r="D340" s="273"/>
      <c r="E340" s="273"/>
      <c r="F340" s="273"/>
      <c r="G340" s="273"/>
    </row>
    <row r="341" spans="3:7" s="6" customFormat="1" ht="12.75">
      <c r="C341" s="239"/>
      <c r="D341" s="273"/>
      <c r="E341" s="273"/>
      <c r="F341" s="273"/>
      <c r="G341" s="273"/>
    </row>
    <row r="342" spans="3:7" s="6" customFormat="1" ht="12.75">
      <c r="C342" s="239"/>
      <c r="D342" s="273"/>
      <c r="E342" s="273"/>
      <c r="F342" s="273"/>
      <c r="G342" s="273"/>
    </row>
    <row r="343" spans="3:7" s="6" customFormat="1" ht="12.75">
      <c r="C343" s="239"/>
      <c r="D343" s="273"/>
      <c r="E343" s="273"/>
      <c r="F343" s="273"/>
      <c r="G343" s="273"/>
    </row>
    <row r="344" spans="3:7" s="6" customFormat="1" ht="12.75">
      <c r="C344" s="239"/>
      <c r="D344" s="273"/>
      <c r="E344" s="273"/>
      <c r="F344" s="273"/>
      <c r="G344" s="273"/>
    </row>
    <row r="345" spans="3:7" s="6" customFormat="1" ht="12.75">
      <c r="C345" s="239"/>
      <c r="D345" s="273"/>
      <c r="E345" s="273"/>
      <c r="F345" s="273"/>
      <c r="G345" s="273"/>
    </row>
    <row r="346" spans="3:7" s="6" customFormat="1" ht="12.75">
      <c r="C346" s="239"/>
      <c r="D346" s="273"/>
      <c r="E346" s="273"/>
      <c r="F346" s="273"/>
      <c r="G346" s="273"/>
    </row>
    <row r="347" spans="3:7" s="6" customFormat="1" ht="12.75">
      <c r="C347" s="239"/>
      <c r="D347" s="273"/>
      <c r="E347" s="273"/>
      <c r="F347" s="273"/>
      <c r="G347" s="273"/>
    </row>
    <row r="348" spans="3:7" s="6" customFormat="1" ht="12.75">
      <c r="C348" s="239"/>
      <c r="D348" s="273"/>
      <c r="E348" s="273"/>
      <c r="F348" s="273"/>
      <c r="G348" s="273"/>
    </row>
    <row r="349" spans="3:7" s="6" customFormat="1" ht="12.75">
      <c r="C349" s="239"/>
      <c r="D349" s="273"/>
      <c r="E349" s="273"/>
      <c r="F349" s="273"/>
      <c r="G349" s="273"/>
    </row>
    <row r="350" spans="3:7" s="6" customFormat="1" ht="12.75">
      <c r="C350" s="239"/>
      <c r="D350" s="273"/>
      <c r="E350" s="273"/>
      <c r="F350" s="273"/>
      <c r="G350" s="273"/>
    </row>
    <row r="351" spans="3:7" s="6" customFormat="1" ht="12.75">
      <c r="C351" s="239"/>
      <c r="D351" s="273"/>
      <c r="E351" s="273"/>
      <c r="F351" s="273"/>
      <c r="G351" s="273"/>
    </row>
    <row r="352" spans="3:7" s="6" customFormat="1" ht="12.75">
      <c r="C352" s="239"/>
      <c r="D352" s="273"/>
      <c r="E352" s="273"/>
      <c r="F352" s="273"/>
      <c r="G352" s="273"/>
    </row>
    <row r="353" spans="3:7" s="6" customFormat="1" ht="12.75">
      <c r="C353" s="239"/>
      <c r="D353" s="273"/>
      <c r="E353" s="273"/>
      <c r="F353" s="273"/>
      <c r="G353" s="273"/>
    </row>
    <row r="354" spans="3:7" s="6" customFormat="1" ht="12.75">
      <c r="C354" s="239"/>
      <c r="D354" s="273"/>
      <c r="E354" s="273"/>
      <c r="F354" s="273"/>
      <c r="G354" s="273"/>
    </row>
    <row r="355" spans="3:7" s="6" customFormat="1" ht="12.75">
      <c r="C355" s="239"/>
      <c r="D355" s="273"/>
      <c r="E355" s="273"/>
      <c r="F355" s="273"/>
      <c r="G355" s="273"/>
    </row>
    <row r="356" spans="3:7" s="6" customFormat="1" ht="12.75">
      <c r="C356" s="239"/>
      <c r="D356" s="273"/>
      <c r="E356" s="273"/>
      <c r="F356" s="273"/>
      <c r="G356" s="273"/>
    </row>
    <row r="357" spans="3:7" s="6" customFormat="1" ht="12.75">
      <c r="C357" s="239"/>
      <c r="D357" s="273"/>
      <c r="E357" s="273"/>
      <c r="F357" s="273"/>
      <c r="G357" s="273"/>
    </row>
    <row r="358" spans="3:7" s="6" customFormat="1" ht="12.75">
      <c r="C358" s="239"/>
      <c r="D358" s="273"/>
      <c r="E358" s="273"/>
      <c r="F358" s="273"/>
      <c r="G358" s="273"/>
    </row>
    <row r="359" spans="3:7" s="6" customFormat="1" ht="12.75">
      <c r="C359" s="239"/>
      <c r="D359" s="273"/>
      <c r="E359" s="273"/>
      <c r="F359" s="273"/>
      <c r="G359" s="273"/>
    </row>
    <row r="360" spans="3:7" s="6" customFormat="1" ht="12.75">
      <c r="C360" s="239"/>
      <c r="D360" s="273"/>
      <c r="E360" s="273"/>
      <c r="F360" s="273"/>
      <c r="G360" s="273"/>
    </row>
  </sheetData>
  <sheetProtection/>
  <mergeCells count="5">
    <mergeCell ref="A53:B53"/>
    <mergeCell ref="A227:B227"/>
    <mergeCell ref="A2:F2"/>
    <mergeCell ref="A3:F3"/>
    <mergeCell ref="H28:L28"/>
  </mergeCells>
  <printOptions horizontalCentered="1"/>
  <pageMargins left="0" right="0" top="0.7480314960629921" bottom="0.35433070866141736" header="0.31496062992125984" footer="0.31496062992125984"/>
  <pageSetup fitToHeight="0" fitToWidth="0" horizontalDpi="600" verticalDpi="600" orientation="portrait" paperSize="9" scale="85" r:id="rId3"/>
  <headerFooter alignWithMargins="0">
    <oddHeader>&amp;R&amp;P</oddHeader>
  </headerFooter>
  <legacyDrawing r:id="rId2"/>
</worksheet>
</file>

<file path=xl/worksheets/sheet2.xml><?xml version="1.0" encoding="utf-8"?>
<worksheet xmlns="http://schemas.openxmlformats.org/spreadsheetml/2006/main" xmlns:r="http://schemas.openxmlformats.org/officeDocument/2006/relationships">
  <dimension ref="A1:J247"/>
  <sheetViews>
    <sheetView tabSelected="1" zoomScalePageLayoutView="0" workbookViewId="0" topLeftCell="A1">
      <selection activeCell="K13" sqref="K13"/>
    </sheetView>
  </sheetViews>
  <sheetFormatPr defaultColWidth="9.140625" defaultRowHeight="12.75"/>
  <cols>
    <col min="1" max="1" width="12.28125" style="155" customWidth="1"/>
    <col min="2" max="2" width="38.57421875" style="71" bestFit="1" customWidth="1"/>
    <col min="3" max="3" width="11.7109375" style="156" hidden="1" customWidth="1"/>
    <col min="4" max="4" width="11.7109375" style="156" customWidth="1"/>
    <col min="5" max="5" width="11.7109375" style="156" hidden="1" customWidth="1"/>
    <col min="6" max="6" width="11.8515625" style="157" hidden="1" customWidth="1"/>
    <col min="7" max="7" width="13.28125" style="155" hidden="1" customWidth="1"/>
    <col min="8" max="8" width="9.140625" style="155" hidden="1" customWidth="1"/>
    <col min="9" max="9" width="9.140625" style="155" customWidth="1"/>
    <col min="10" max="10" width="10.57421875" style="155" customWidth="1"/>
    <col min="11" max="11" width="9.140625" style="155" customWidth="1"/>
    <col min="12" max="16384" width="9.140625" style="155" customWidth="1"/>
  </cols>
  <sheetData>
    <row r="1" spans="1:7" s="158" customFormat="1" ht="31.5" customHeight="1">
      <c r="A1" s="311" t="s">
        <v>2307</v>
      </c>
      <c r="B1" s="311"/>
      <c r="C1" s="311"/>
      <c r="D1" s="311"/>
      <c r="E1" s="311"/>
      <c r="F1" s="311"/>
      <c r="G1" s="311"/>
    </row>
    <row r="2" spans="1:6" s="158" customFormat="1" ht="14.25">
      <c r="A2" s="193"/>
      <c r="B2" s="193"/>
      <c r="C2" s="193"/>
      <c r="D2" s="193"/>
      <c r="E2" s="193"/>
      <c r="F2" s="193"/>
    </row>
    <row r="3" spans="1:7" s="150" customFormat="1" ht="40.5" customHeight="1" thickBot="1">
      <c r="A3" s="73" t="s">
        <v>140</v>
      </c>
      <c r="B3" s="77" t="s">
        <v>141</v>
      </c>
      <c r="C3" s="78" t="s">
        <v>2255</v>
      </c>
      <c r="D3" s="78" t="s">
        <v>2255</v>
      </c>
      <c r="E3" s="274" t="s">
        <v>2287</v>
      </c>
      <c r="F3" s="195" t="s">
        <v>2247</v>
      </c>
      <c r="G3" s="235" t="s">
        <v>2280</v>
      </c>
    </row>
    <row r="4" spans="1:7" s="158" customFormat="1" ht="13.5" thickBot="1">
      <c r="A4" s="75"/>
      <c r="B4" s="42" t="s">
        <v>142</v>
      </c>
      <c r="C4" s="159">
        <f>C5+C8+C12</f>
        <v>0</v>
      </c>
      <c r="D4" s="159"/>
      <c r="E4" s="159"/>
      <c r="F4" s="159">
        <f>F5+F8+F12</f>
        <v>0</v>
      </c>
      <c r="G4" s="159">
        <f>G5+G8+G12</f>
        <v>0</v>
      </c>
    </row>
    <row r="5" spans="1:7" s="158" customFormat="1" ht="13.5" hidden="1" thickBot="1">
      <c r="A5" s="74" t="s">
        <v>143</v>
      </c>
      <c r="B5" s="43" t="s">
        <v>144</v>
      </c>
      <c r="C5" s="160"/>
      <c r="D5" s="160"/>
      <c r="E5" s="160"/>
      <c r="F5" s="160"/>
      <c r="G5" s="172"/>
    </row>
    <row r="6" spans="1:7" s="158" customFormat="1" ht="39" hidden="1" thickBot="1">
      <c r="A6" s="81" t="s">
        <v>145</v>
      </c>
      <c r="B6" s="44" t="s">
        <v>146</v>
      </c>
      <c r="C6" s="105"/>
      <c r="D6" s="105"/>
      <c r="E6" s="105"/>
      <c r="F6" s="105"/>
      <c r="G6" s="174"/>
    </row>
    <row r="7" spans="1:7" s="158" customFormat="1" ht="26.25" hidden="1" thickBot="1">
      <c r="A7" s="81" t="s">
        <v>147</v>
      </c>
      <c r="B7" s="44" t="s">
        <v>148</v>
      </c>
      <c r="C7" s="105"/>
      <c r="D7" s="105"/>
      <c r="E7" s="105"/>
      <c r="F7" s="105"/>
      <c r="G7" s="174"/>
    </row>
    <row r="8" spans="1:7" s="158" customFormat="1" ht="13.5" hidden="1" thickBot="1">
      <c r="A8" s="188" t="s">
        <v>149</v>
      </c>
      <c r="B8" s="44" t="s">
        <v>150</v>
      </c>
      <c r="C8" s="105"/>
      <c r="D8" s="105"/>
      <c r="E8" s="105"/>
      <c r="F8" s="105"/>
      <c r="G8" s="174"/>
    </row>
    <row r="9" spans="1:7" s="158" customFormat="1" ht="13.5" hidden="1" thickBot="1">
      <c r="A9" s="188" t="s">
        <v>151</v>
      </c>
      <c r="B9" s="44" t="s">
        <v>68</v>
      </c>
      <c r="C9" s="105"/>
      <c r="D9" s="105"/>
      <c r="E9" s="105"/>
      <c r="F9" s="105"/>
      <c r="G9" s="174"/>
    </row>
    <row r="10" spans="1:7" s="158" customFormat="1" ht="13.5" hidden="1" thickBot="1">
      <c r="A10" s="81" t="s">
        <v>152</v>
      </c>
      <c r="B10" s="44" t="s">
        <v>153</v>
      </c>
      <c r="C10" s="105"/>
      <c r="D10" s="105"/>
      <c r="E10" s="105"/>
      <c r="F10" s="105"/>
      <c r="G10" s="174"/>
    </row>
    <row r="11" spans="1:7" s="158" customFormat="1" ht="13.5" hidden="1" thickBot="1">
      <c r="A11" s="81" t="s">
        <v>154</v>
      </c>
      <c r="B11" s="44" t="s">
        <v>155</v>
      </c>
      <c r="C11" s="105"/>
      <c r="D11" s="105"/>
      <c r="E11" s="105"/>
      <c r="F11" s="105"/>
      <c r="G11" s="174"/>
    </row>
    <row r="12" spans="1:7" s="158" customFormat="1" ht="13.5" hidden="1" thickBot="1">
      <c r="A12" s="189" t="s">
        <v>156</v>
      </c>
      <c r="B12" s="76" t="s">
        <v>157</v>
      </c>
      <c r="C12" s="226"/>
      <c r="D12" s="226"/>
      <c r="E12" s="226"/>
      <c r="F12" s="105"/>
      <c r="G12" s="174"/>
    </row>
    <row r="13" spans="1:7" s="158" customFormat="1" ht="13.5" thickBot="1">
      <c r="A13" s="75"/>
      <c r="B13" s="42" t="s">
        <v>2</v>
      </c>
      <c r="C13" s="159">
        <f>SUM(C14:C21)</f>
        <v>200</v>
      </c>
      <c r="D13" s="159">
        <f>SUM(D14:D21)</f>
        <v>200</v>
      </c>
      <c r="E13" s="159">
        <f>SUM(E14:E21)</f>
        <v>0</v>
      </c>
      <c r="F13" s="159">
        <f>SUM(F14:F21)</f>
        <v>0</v>
      </c>
      <c r="G13" s="159">
        <f>SUM(G14:G21)</f>
        <v>200</v>
      </c>
    </row>
    <row r="14" spans="1:7" s="158" customFormat="1" ht="25.5">
      <c r="A14" s="191" t="s">
        <v>158</v>
      </c>
      <c r="B14" s="43" t="s">
        <v>159</v>
      </c>
      <c r="C14" s="160"/>
      <c r="D14" s="160"/>
      <c r="E14" s="160"/>
      <c r="F14" s="160"/>
      <c r="G14" s="172"/>
    </row>
    <row r="15" spans="1:7" s="158" customFormat="1" ht="25.5">
      <c r="A15" s="191" t="s">
        <v>160</v>
      </c>
      <c r="B15" s="43" t="s">
        <v>161</v>
      </c>
      <c r="C15" s="160"/>
      <c r="D15" s="160"/>
      <c r="E15" s="160"/>
      <c r="F15" s="105"/>
      <c r="G15" s="174"/>
    </row>
    <row r="16" spans="1:7" s="158" customFormat="1" ht="26.25" thickBot="1">
      <c r="A16" s="81" t="s">
        <v>162</v>
      </c>
      <c r="B16" s="44" t="s">
        <v>163</v>
      </c>
      <c r="C16" s="105">
        <f>budžets!C8</f>
        <v>200</v>
      </c>
      <c r="D16" s="105">
        <f>budžets!D8</f>
        <v>200</v>
      </c>
      <c r="E16" s="105"/>
      <c r="F16" s="105"/>
      <c r="G16" s="105">
        <f>D16</f>
        <v>200</v>
      </c>
    </row>
    <row r="17" spans="1:7" s="158" customFormat="1" ht="12.75" hidden="1">
      <c r="A17" s="81" t="s">
        <v>164</v>
      </c>
      <c r="B17" s="44" t="s">
        <v>165</v>
      </c>
      <c r="C17" s="174"/>
      <c r="D17" s="105"/>
      <c r="E17" s="105">
        <f>budžets!E8</f>
        <v>0</v>
      </c>
      <c r="F17" s="105"/>
      <c r="G17" s="105"/>
    </row>
    <row r="18" spans="1:7" s="158" customFormat="1" ht="12.75" hidden="1">
      <c r="A18" s="81" t="s">
        <v>166</v>
      </c>
      <c r="B18" s="44" t="s">
        <v>167</v>
      </c>
      <c r="C18" s="105"/>
      <c r="D18" s="105"/>
      <c r="E18" s="105"/>
      <c r="F18" s="105"/>
      <c r="G18" s="174"/>
    </row>
    <row r="19" spans="1:7" s="158" customFormat="1" ht="25.5" hidden="1">
      <c r="A19" s="81" t="s">
        <v>168</v>
      </c>
      <c r="B19" s="44" t="s">
        <v>169</v>
      </c>
      <c r="C19" s="105"/>
      <c r="D19" s="105"/>
      <c r="E19" s="105"/>
      <c r="F19" s="105"/>
      <c r="G19" s="174"/>
    </row>
    <row r="20" spans="1:7" s="158" customFormat="1" ht="12.75" hidden="1">
      <c r="A20" s="81" t="s">
        <v>170</v>
      </c>
      <c r="B20" s="44" t="s">
        <v>171</v>
      </c>
      <c r="C20" s="105"/>
      <c r="D20" s="105"/>
      <c r="E20" s="105"/>
      <c r="F20" s="105"/>
      <c r="G20" s="174"/>
    </row>
    <row r="21" spans="1:7" s="158" customFormat="1" ht="26.25" hidden="1" thickBot="1">
      <c r="A21" s="218" t="s">
        <v>172</v>
      </c>
      <c r="B21" s="76" t="s">
        <v>173</v>
      </c>
      <c r="C21" s="161"/>
      <c r="D21" s="161"/>
      <c r="E21" s="161"/>
      <c r="F21" s="161"/>
      <c r="G21" s="233"/>
    </row>
    <row r="22" spans="1:7" s="158" customFormat="1" ht="13.5" thickBot="1">
      <c r="A22" s="190" t="s">
        <v>174</v>
      </c>
      <c r="B22" s="42" t="s">
        <v>175</v>
      </c>
      <c r="C22" s="159"/>
      <c r="D22" s="159"/>
      <c r="E22" s="159"/>
      <c r="F22" s="159"/>
      <c r="G22" s="187"/>
    </row>
    <row r="23" spans="1:7" s="158" customFormat="1" ht="16.5" customHeight="1">
      <c r="A23" s="179" t="s">
        <v>17</v>
      </c>
      <c r="B23" s="45" t="s">
        <v>18</v>
      </c>
      <c r="C23" s="160"/>
      <c r="D23" s="160"/>
      <c r="E23" s="160"/>
      <c r="F23" s="160"/>
      <c r="G23" s="172"/>
    </row>
    <row r="24" spans="1:7" s="158" customFormat="1" ht="39" thickBot="1">
      <c r="A24" s="217" t="s">
        <v>176</v>
      </c>
      <c r="B24" s="63" t="s">
        <v>177</v>
      </c>
      <c r="C24" s="161"/>
      <c r="D24" s="161"/>
      <c r="E24" s="161"/>
      <c r="F24" s="161"/>
      <c r="G24" s="233"/>
    </row>
    <row r="25" spans="1:7" s="169" customFormat="1" ht="13.5" thickBot="1">
      <c r="A25" s="190" t="s">
        <v>178</v>
      </c>
      <c r="B25" s="42" t="s">
        <v>179</v>
      </c>
      <c r="C25" s="168">
        <f>SUM(C26:C28)</f>
        <v>862905</v>
      </c>
      <c r="D25" s="168">
        <f>SUM(D26:D28)</f>
        <v>884037</v>
      </c>
      <c r="E25" s="168">
        <f>SUM(E26:E28)</f>
        <v>0</v>
      </c>
      <c r="F25" s="168">
        <f>SUM(F26:F28)</f>
        <v>884037</v>
      </c>
      <c r="G25" s="285"/>
    </row>
    <row r="26" spans="1:7" s="158" customFormat="1" ht="38.25">
      <c r="A26" s="191" t="s">
        <v>180</v>
      </c>
      <c r="B26" s="43" t="s">
        <v>181</v>
      </c>
      <c r="C26" s="160"/>
      <c r="D26" s="160"/>
      <c r="E26" s="160"/>
      <c r="F26" s="160"/>
      <c r="G26" s="172"/>
    </row>
    <row r="27" spans="1:7" s="158" customFormat="1" ht="25.5">
      <c r="A27" s="81" t="s">
        <v>182</v>
      </c>
      <c r="B27" s="44" t="s">
        <v>183</v>
      </c>
      <c r="C27" s="105"/>
      <c r="D27" s="105"/>
      <c r="E27" s="105"/>
      <c r="F27" s="105"/>
      <c r="G27" s="174"/>
    </row>
    <row r="28" spans="1:7" s="158" customFormat="1" ht="26.25" thickBot="1">
      <c r="A28" s="286" t="s">
        <v>184</v>
      </c>
      <c r="B28" s="44" t="s">
        <v>185</v>
      </c>
      <c r="C28" s="226">
        <f>budžets!C12</f>
        <v>862905</v>
      </c>
      <c r="D28" s="226">
        <f>budžets!D12</f>
        <v>884037</v>
      </c>
      <c r="E28" s="226">
        <f>budžets!E12</f>
        <v>0</v>
      </c>
      <c r="F28" s="161">
        <f>D28</f>
        <v>884037</v>
      </c>
      <c r="G28" s="161"/>
    </row>
    <row r="29" spans="1:7" s="158" customFormat="1" ht="13.5" thickBot="1">
      <c r="A29" s="190" t="s">
        <v>186</v>
      </c>
      <c r="B29" s="42" t="s">
        <v>187</v>
      </c>
      <c r="C29" s="159">
        <f>SUM(C30,C31,C38)</f>
        <v>2183020</v>
      </c>
      <c r="D29" s="159">
        <f>SUM(D30,D31,D38)</f>
        <v>2197875</v>
      </c>
      <c r="E29" s="159">
        <f>SUM(E30,E31,E38)</f>
        <v>0</v>
      </c>
      <c r="F29" s="159">
        <f>SUM(F30,F31,F38)</f>
        <v>0</v>
      </c>
      <c r="G29" s="159">
        <f>SUM(G30,G31,G38)</f>
        <v>2197875</v>
      </c>
    </row>
    <row r="30" spans="1:7" s="158" customFormat="1" ht="25.5">
      <c r="A30" s="191" t="s">
        <v>188</v>
      </c>
      <c r="B30" s="287" t="s">
        <v>189</v>
      </c>
      <c r="C30" s="160"/>
      <c r="D30" s="160"/>
      <c r="E30" s="160"/>
      <c r="F30" s="160"/>
      <c r="G30" s="172"/>
    </row>
    <row r="31" spans="1:7" s="158" customFormat="1" ht="51">
      <c r="A31" s="192" t="s">
        <v>19</v>
      </c>
      <c r="B31" s="46" t="s">
        <v>190</v>
      </c>
      <c r="C31" s="126">
        <f>SUM(C32:C37)</f>
        <v>2182020</v>
      </c>
      <c r="D31" s="126">
        <f>SUM(D32:D37)</f>
        <v>2182020</v>
      </c>
      <c r="E31" s="126">
        <f>SUM(E32:E37)</f>
        <v>0</v>
      </c>
      <c r="F31" s="126">
        <f>SUM(F32:F37)</f>
        <v>0</v>
      </c>
      <c r="G31" s="126">
        <f>SUM(G32:G37)</f>
        <v>2182020</v>
      </c>
    </row>
    <row r="32" spans="1:7" s="158" customFormat="1" ht="38.25" hidden="1">
      <c r="A32" s="81" t="s">
        <v>191</v>
      </c>
      <c r="B32" s="44" t="s">
        <v>192</v>
      </c>
      <c r="C32" s="126"/>
      <c r="D32" s="126"/>
      <c r="E32" s="126"/>
      <c r="F32" s="105"/>
      <c r="G32" s="174"/>
    </row>
    <row r="33" spans="1:7" s="158" customFormat="1" ht="12.75" hidden="1">
      <c r="A33" s="81" t="s">
        <v>193</v>
      </c>
      <c r="B33" s="44" t="s">
        <v>194</v>
      </c>
      <c r="C33" s="105"/>
      <c r="D33" s="105"/>
      <c r="E33" s="105"/>
      <c r="F33" s="105"/>
      <c r="G33" s="174"/>
    </row>
    <row r="34" spans="1:7" s="158" customFormat="1" ht="12.75" hidden="1">
      <c r="A34" s="81" t="s">
        <v>195</v>
      </c>
      <c r="B34" s="44" t="s">
        <v>196</v>
      </c>
      <c r="C34" s="105"/>
      <c r="D34" s="105"/>
      <c r="E34" s="105"/>
      <c r="F34" s="105"/>
      <c r="G34" s="174"/>
    </row>
    <row r="35" spans="1:7" s="158" customFormat="1" ht="25.5" hidden="1">
      <c r="A35" s="81" t="s">
        <v>197</v>
      </c>
      <c r="B35" s="44" t="s">
        <v>198</v>
      </c>
      <c r="C35" s="105"/>
      <c r="D35" s="105"/>
      <c r="E35" s="105"/>
      <c r="F35" s="105"/>
      <c r="G35" s="174"/>
    </row>
    <row r="36" spans="1:7" s="158" customFormat="1" ht="12.75">
      <c r="A36" s="81" t="s">
        <v>21</v>
      </c>
      <c r="B36" s="44" t="s">
        <v>199</v>
      </c>
      <c r="C36" s="105">
        <f>budžets!C41</f>
        <v>41028</v>
      </c>
      <c r="D36" s="105">
        <f>budžets!D41</f>
        <v>41028</v>
      </c>
      <c r="E36" s="105">
        <f>budžets!E41</f>
        <v>0</v>
      </c>
      <c r="F36" s="105"/>
      <c r="G36" s="105">
        <f>D36</f>
        <v>41028</v>
      </c>
    </row>
    <row r="37" spans="1:7" s="158" customFormat="1" ht="25.5">
      <c r="A37" s="81" t="s">
        <v>200</v>
      </c>
      <c r="B37" s="44" t="s">
        <v>201</v>
      </c>
      <c r="C37" s="105">
        <f>budžets!C45+budžets!C44</f>
        <v>2140992</v>
      </c>
      <c r="D37" s="105">
        <f>budžets!D45+budžets!D44</f>
        <v>2140992</v>
      </c>
      <c r="E37" s="105">
        <f>budžets!E45+budžets!E44</f>
        <v>0</v>
      </c>
      <c r="F37" s="105"/>
      <c r="G37" s="105">
        <f>D37</f>
        <v>2140992</v>
      </c>
    </row>
    <row r="38" spans="1:7" s="169" customFormat="1" ht="26.25" thickBot="1">
      <c r="A38" s="216" t="s">
        <v>96</v>
      </c>
      <c r="B38" s="52" t="s">
        <v>202</v>
      </c>
      <c r="C38" s="227">
        <f>budžets!C49</f>
        <v>1000</v>
      </c>
      <c r="D38" s="227">
        <f>budžets!D49</f>
        <v>15855</v>
      </c>
      <c r="E38" s="227">
        <f>budžets!E49</f>
        <v>0</v>
      </c>
      <c r="F38" s="170"/>
      <c r="G38" s="170">
        <f>D38</f>
        <v>15855</v>
      </c>
    </row>
    <row r="39" spans="1:10" s="158" customFormat="1" ht="13.5" thickBot="1">
      <c r="A39" s="288"/>
      <c r="B39" s="289" t="s">
        <v>25</v>
      </c>
      <c r="C39" s="290">
        <f>SUM(C4+C13+C22+C25+C29)</f>
        <v>3046125</v>
      </c>
      <c r="D39" s="290">
        <f>SUM(D4+D13+D22+D25+D29)</f>
        <v>3082112</v>
      </c>
      <c r="E39" s="290">
        <f>SUM(E4+E13+E22+E25+E29)</f>
        <v>0</v>
      </c>
      <c r="F39" s="159">
        <f>SUM(F4+F13+F22+F25+F29)</f>
        <v>884037</v>
      </c>
      <c r="G39" s="159">
        <f>SUM(G4+G13+G22+G25+G29)</f>
        <v>2198075</v>
      </c>
      <c r="H39" s="258">
        <f>SUM(F39:G39)</f>
        <v>3082112</v>
      </c>
      <c r="I39" s="258"/>
      <c r="J39" s="258"/>
    </row>
    <row r="40" spans="1:7" s="158" customFormat="1" ht="12.75">
      <c r="A40" s="162" t="s">
        <v>203</v>
      </c>
      <c r="B40" s="47" t="s">
        <v>204</v>
      </c>
      <c r="C40" s="160"/>
      <c r="D40" s="160"/>
      <c r="E40" s="160"/>
      <c r="F40" s="160"/>
      <c r="G40" s="172"/>
    </row>
    <row r="41" spans="1:7" s="158" customFormat="1" ht="12.75">
      <c r="A41" s="163"/>
      <c r="B41" s="291" t="s">
        <v>205</v>
      </c>
      <c r="C41" s="292">
        <f>SUM(C39:C40)</f>
        <v>3046125</v>
      </c>
      <c r="D41" s="292">
        <f>SUM(D39:D40)</f>
        <v>3082112</v>
      </c>
      <c r="E41" s="292">
        <f>SUM(E39:E40)</f>
        <v>0</v>
      </c>
      <c r="F41" s="126"/>
      <c r="G41" s="174"/>
    </row>
    <row r="42" spans="1:7" s="158" customFormat="1" ht="12.75">
      <c r="A42" s="163"/>
      <c r="B42" s="48" t="s">
        <v>503</v>
      </c>
      <c r="C42" s="105">
        <f>budžets!C51</f>
        <v>2073288</v>
      </c>
      <c r="D42" s="105">
        <f>budžets!D51</f>
        <v>2073288</v>
      </c>
      <c r="E42" s="105">
        <f>budžets!E51</f>
        <v>0</v>
      </c>
      <c r="F42" s="105"/>
      <c r="G42" s="174"/>
    </row>
    <row r="43" spans="1:7" s="158" customFormat="1" ht="12.75">
      <c r="A43" s="164" t="s">
        <v>206</v>
      </c>
      <c r="B43" s="174" t="s">
        <v>207</v>
      </c>
      <c r="C43" s="105"/>
      <c r="D43" s="105"/>
      <c r="E43" s="105"/>
      <c r="F43" s="105"/>
      <c r="G43" s="174"/>
    </row>
    <row r="44" spans="1:7" s="158" customFormat="1" ht="12.75">
      <c r="A44" s="163"/>
      <c r="B44" s="48" t="s">
        <v>208</v>
      </c>
      <c r="C44" s="292">
        <f>SUM(C41:C42)</f>
        <v>5119413</v>
      </c>
      <c r="D44" s="292">
        <f>SUM(D41:D42)</f>
        <v>5155400</v>
      </c>
      <c r="E44" s="292">
        <f>SUM(E41:E42)</f>
        <v>0</v>
      </c>
      <c r="F44" s="126"/>
      <c r="G44" s="174"/>
    </row>
    <row r="45" spans="1:6" s="158" customFormat="1" ht="12.75" hidden="1">
      <c r="A45" s="165"/>
      <c r="B45" s="49"/>
      <c r="C45" s="166">
        <f>C44-budžets!C52</f>
        <v>0</v>
      </c>
      <c r="D45" s="166">
        <f>D44-budžets!D52</f>
        <v>0</v>
      </c>
      <c r="E45" s="166">
        <f>E44-budžets!E52</f>
        <v>0</v>
      </c>
      <c r="F45" s="167"/>
    </row>
    <row r="46" spans="1:6" s="158" customFormat="1" ht="12.75">
      <c r="A46" s="165"/>
      <c r="B46" s="49"/>
      <c r="C46" s="166"/>
      <c r="D46" s="166"/>
      <c r="E46" s="166"/>
      <c r="F46" s="167"/>
    </row>
    <row r="47" spans="1:6" s="158" customFormat="1" ht="36" customHeight="1">
      <c r="A47" s="310" t="s">
        <v>2306</v>
      </c>
      <c r="B47" s="310"/>
      <c r="C47" s="310"/>
      <c r="D47" s="310"/>
      <c r="E47" s="228"/>
      <c r="F47" s="194"/>
    </row>
    <row r="48" spans="1:7" s="150" customFormat="1" ht="42" customHeight="1" thickBot="1">
      <c r="A48" s="73" t="s">
        <v>140</v>
      </c>
      <c r="B48" s="77" t="s">
        <v>141</v>
      </c>
      <c r="C48" s="78" t="s">
        <v>2255</v>
      </c>
      <c r="D48" s="78" t="s">
        <v>2255</v>
      </c>
      <c r="E48" s="274" t="s">
        <v>2287</v>
      </c>
      <c r="F48" s="195" t="s">
        <v>2247</v>
      </c>
      <c r="G48" s="235" t="s">
        <v>2280</v>
      </c>
    </row>
    <row r="49" spans="1:7" s="158" customFormat="1" ht="13.5" hidden="1" thickBot="1">
      <c r="A49" s="180" t="s">
        <v>209</v>
      </c>
      <c r="B49" s="68" t="s">
        <v>29</v>
      </c>
      <c r="C49" s="168">
        <f>C50+C51+C53+C54+C57</f>
        <v>0</v>
      </c>
      <c r="D49" s="168">
        <f>D50+D51+D53+D54+D57</f>
        <v>0</v>
      </c>
      <c r="E49" s="168">
        <f>E50+E51+E53+E54+E57</f>
        <v>0</v>
      </c>
      <c r="F49" s="168">
        <f>F50+F51+F53+F54+F57</f>
        <v>0</v>
      </c>
      <c r="G49" s="168">
        <f>G50+G51+G53+G54+G57</f>
        <v>0</v>
      </c>
    </row>
    <row r="50" spans="1:7" s="158" customFormat="1" ht="12.75" hidden="1">
      <c r="A50" s="181" t="s">
        <v>210</v>
      </c>
      <c r="B50" s="50" t="s">
        <v>211</v>
      </c>
      <c r="C50" s="160"/>
      <c r="D50" s="160"/>
      <c r="E50" s="160"/>
      <c r="F50" s="160"/>
      <c r="G50" s="172"/>
    </row>
    <row r="51" spans="1:7" s="158" customFormat="1" ht="12.75" hidden="1">
      <c r="A51" s="67" t="s">
        <v>212</v>
      </c>
      <c r="B51" s="46" t="s">
        <v>213</v>
      </c>
      <c r="C51" s="126"/>
      <c r="D51" s="126"/>
      <c r="E51" s="126"/>
      <c r="F51" s="105"/>
      <c r="G51" s="174"/>
    </row>
    <row r="52" spans="1:7" s="158" customFormat="1" ht="25.5" hidden="1">
      <c r="A52" s="149" t="s">
        <v>214</v>
      </c>
      <c r="B52" s="44" t="s">
        <v>215</v>
      </c>
      <c r="C52" s="105"/>
      <c r="D52" s="105"/>
      <c r="E52" s="105"/>
      <c r="F52" s="105"/>
      <c r="G52" s="174"/>
    </row>
    <row r="53" spans="1:7" s="158" customFormat="1" ht="25.5" hidden="1">
      <c r="A53" s="67" t="s">
        <v>216</v>
      </c>
      <c r="B53" s="51" t="s">
        <v>217</v>
      </c>
      <c r="C53" s="105"/>
      <c r="D53" s="105"/>
      <c r="E53" s="105"/>
      <c r="F53" s="105"/>
      <c r="G53" s="174"/>
    </row>
    <row r="54" spans="1:7" s="169" customFormat="1" ht="25.5" hidden="1">
      <c r="A54" s="67" t="s">
        <v>218</v>
      </c>
      <c r="B54" s="51" t="s">
        <v>219</v>
      </c>
      <c r="C54" s="126">
        <f>budžets!C57</f>
        <v>0</v>
      </c>
      <c r="D54" s="126">
        <f>budžets!D57</f>
        <v>0</v>
      </c>
      <c r="E54" s="126">
        <f>budžets!E57</f>
        <v>0</v>
      </c>
      <c r="F54" s="126"/>
      <c r="G54" s="126">
        <f>D54</f>
        <v>0</v>
      </c>
    </row>
    <row r="55" spans="1:7" s="158" customFormat="1" ht="25.5" hidden="1">
      <c r="A55" s="182" t="s">
        <v>220</v>
      </c>
      <c r="B55" s="44" t="s">
        <v>221</v>
      </c>
      <c r="C55" s="105"/>
      <c r="D55" s="105"/>
      <c r="E55" s="105"/>
      <c r="F55" s="105"/>
      <c r="G55" s="174"/>
    </row>
    <row r="56" spans="1:7" s="158" customFormat="1" ht="25.5" hidden="1">
      <c r="A56" s="182" t="s">
        <v>222</v>
      </c>
      <c r="B56" s="44" t="s">
        <v>223</v>
      </c>
      <c r="C56" s="105"/>
      <c r="D56" s="105"/>
      <c r="E56" s="105"/>
      <c r="F56" s="105"/>
      <c r="G56" s="174"/>
    </row>
    <row r="57" spans="1:7" s="169" customFormat="1" ht="13.5" hidden="1" thickBot="1">
      <c r="A57" s="197" t="s">
        <v>224</v>
      </c>
      <c r="B57" s="198" t="s">
        <v>225</v>
      </c>
      <c r="C57" s="170"/>
      <c r="D57" s="170"/>
      <c r="E57" s="170"/>
      <c r="F57" s="161"/>
      <c r="G57" s="234"/>
    </row>
    <row r="58" spans="1:7" s="158" customFormat="1" ht="13.5" hidden="1" thickBot="1">
      <c r="A58" s="183" t="s">
        <v>226</v>
      </c>
      <c r="B58" s="42" t="s">
        <v>98</v>
      </c>
      <c r="C58" s="227"/>
      <c r="D58" s="227"/>
      <c r="E58" s="227"/>
      <c r="F58" s="160"/>
      <c r="G58" s="172"/>
    </row>
    <row r="59" spans="1:7" s="158" customFormat="1" ht="12.75" hidden="1">
      <c r="A59" s="181" t="s">
        <v>227</v>
      </c>
      <c r="B59" s="50" t="s">
        <v>228</v>
      </c>
      <c r="C59" s="160"/>
      <c r="D59" s="160"/>
      <c r="E59" s="160"/>
      <c r="F59" s="105"/>
      <c r="G59" s="174"/>
    </row>
    <row r="60" spans="1:7" s="158" customFormat="1" ht="12.75" hidden="1">
      <c r="A60" s="184" t="s">
        <v>93</v>
      </c>
      <c r="B60" s="53" t="s">
        <v>99</v>
      </c>
      <c r="C60" s="224"/>
      <c r="D60" s="224"/>
      <c r="E60" s="224"/>
      <c r="F60" s="105"/>
      <c r="G60" s="174"/>
    </row>
    <row r="61" spans="1:7" s="169" customFormat="1" ht="26.25" hidden="1" thickBot="1">
      <c r="A61" s="54" t="s">
        <v>229</v>
      </c>
      <c r="B61" s="52" t="s">
        <v>230</v>
      </c>
      <c r="C61" s="225"/>
      <c r="D61" s="225"/>
      <c r="E61" s="225"/>
      <c r="F61" s="126"/>
      <c r="G61" s="234"/>
    </row>
    <row r="62" spans="1:7" s="158" customFormat="1" ht="13.5" thickBot="1">
      <c r="A62" s="183" t="s">
        <v>231</v>
      </c>
      <c r="B62" s="42" t="s">
        <v>36</v>
      </c>
      <c r="C62" s="159">
        <f>SUM(C63,C73:C76,C83,C85,C87)</f>
        <v>205980</v>
      </c>
      <c r="D62" s="159">
        <f>SUM(D63,D73:D76,D83,D85,D87)</f>
        <v>205980</v>
      </c>
      <c r="E62" s="159">
        <f>SUM(E63,E73:E76,E83,E85,E87)</f>
        <v>0</v>
      </c>
      <c r="F62" s="159">
        <f>F76</f>
        <v>740</v>
      </c>
      <c r="G62" s="159">
        <f>G76</f>
        <v>205240</v>
      </c>
    </row>
    <row r="63" spans="1:7" s="158" customFormat="1" ht="12.75" hidden="1">
      <c r="A63" s="181" t="s">
        <v>232</v>
      </c>
      <c r="B63" s="171" t="s">
        <v>233</v>
      </c>
      <c r="C63" s="173"/>
      <c r="D63" s="173"/>
      <c r="E63" s="173"/>
      <c r="F63" s="160"/>
      <c r="G63" s="172"/>
    </row>
    <row r="64" spans="1:7" s="158" customFormat="1" ht="12.75" hidden="1">
      <c r="A64" s="185" t="s">
        <v>234</v>
      </c>
      <c r="B64" s="172" t="s">
        <v>235</v>
      </c>
      <c r="C64" s="160"/>
      <c r="D64" s="160"/>
      <c r="E64" s="160"/>
      <c r="F64" s="105"/>
      <c r="G64" s="174"/>
    </row>
    <row r="65" spans="1:7" s="158" customFormat="1" ht="12.75" hidden="1">
      <c r="A65" s="185" t="s">
        <v>236</v>
      </c>
      <c r="B65" s="55" t="s">
        <v>237</v>
      </c>
      <c r="C65" s="160"/>
      <c r="D65" s="160"/>
      <c r="E65" s="160"/>
      <c r="F65" s="105"/>
      <c r="G65" s="174"/>
    </row>
    <row r="66" spans="1:7" s="158" customFormat="1" ht="12.75" hidden="1">
      <c r="A66" s="185" t="s">
        <v>238</v>
      </c>
      <c r="B66" s="55" t="s">
        <v>239</v>
      </c>
      <c r="C66" s="160"/>
      <c r="D66" s="160"/>
      <c r="E66" s="160"/>
      <c r="F66" s="105"/>
      <c r="G66" s="174"/>
    </row>
    <row r="67" spans="1:7" s="158" customFormat="1" ht="51" hidden="1">
      <c r="A67" s="185" t="s">
        <v>240</v>
      </c>
      <c r="B67" s="55" t="s">
        <v>241</v>
      </c>
      <c r="C67" s="160"/>
      <c r="D67" s="160"/>
      <c r="E67" s="160"/>
      <c r="F67" s="105"/>
      <c r="G67" s="174"/>
    </row>
    <row r="68" spans="1:7" s="158" customFormat="1" ht="12.75" hidden="1">
      <c r="A68" s="185" t="s">
        <v>242</v>
      </c>
      <c r="B68" s="55" t="s">
        <v>243</v>
      </c>
      <c r="C68" s="160"/>
      <c r="D68" s="160"/>
      <c r="E68" s="160"/>
      <c r="F68" s="105"/>
      <c r="G68" s="174"/>
    </row>
    <row r="69" spans="1:7" s="158" customFormat="1" ht="12.75" hidden="1">
      <c r="A69" s="185" t="s">
        <v>244</v>
      </c>
      <c r="B69" s="56" t="s">
        <v>245</v>
      </c>
      <c r="C69" s="105"/>
      <c r="D69" s="105"/>
      <c r="E69" s="105"/>
      <c r="F69" s="105"/>
      <c r="G69" s="174"/>
    </row>
    <row r="70" spans="1:7" s="158" customFormat="1" ht="12.75" hidden="1">
      <c r="A70" s="185" t="s">
        <v>246</v>
      </c>
      <c r="B70" s="56" t="s">
        <v>247</v>
      </c>
      <c r="C70" s="105"/>
      <c r="D70" s="105"/>
      <c r="E70" s="105"/>
      <c r="F70" s="105"/>
      <c r="G70" s="174"/>
    </row>
    <row r="71" spans="1:7" s="158" customFormat="1" ht="12.75" hidden="1">
      <c r="A71" s="185" t="s">
        <v>248</v>
      </c>
      <c r="B71" s="56" t="s">
        <v>249</v>
      </c>
      <c r="C71" s="105"/>
      <c r="D71" s="105"/>
      <c r="E71" s="105"/>
      <c r="F71" s="105"/>
      <c r="G71" s="174"/>
    </row>
    <row r="72" spans="1:7" s="158" customFormat="1" ht="12.75" hidden="1">
      <c r="A72" s="57"/>
      <c r="B72" s="58" t="s">
        <v>250</v>
      </c>
      <c r="C72" s="105"/>
      <c r="D72" s="105"/>
      <c r="E72" s="105"/>
      <c r="F72" s="105"/>
      <c r="G72" s="174"/>
    </row>
    <row r="73" spans="1:7" s="158" customFormat="1" ht="12.75" hidden="1">
      <c r="A73" s="67" t="s">
        <v>251</v>
      </c>
      <c r="B73" s="46" t="s">
        <v>252</v>
      </c>
      <c r="C73" s="126"/>
      <c r="D73" s="126"/>
      <c r="E73" s="126"/>
      <c r="F73" s="105"/>
      <c r="G73" s="174"/>
    </row>
    <row r="74" spans="1:7" s="158" customFormat="1" ht="12.75" hidden="1">
      <c r="A74" s="181" t="s">
        <v>253</v>
      </c>
      <c r="B74" s="50" t="s">
        <v>254</v>
      </c>
      <c r="C74" s="105"/>
      <c r="D74" s="105"/>
      <c r="E74" s="105"/>
      <c r="F74" s="105"/>
      <c r="G74" s="174"/>
    </row>
    <row r="75" spans="1:7" s="158" customFormat="1" ht="12.75" hidden="1">
      <c r="A75" s="181" t="s">
        <v>255</v>
      </c>
      <c r="B75" s="50" t="s">
        <v>256</v>
      </c>
      <c r="C75" s="105"/>
      <c r="D75" s="105"/>
      <c r="E75" s="105"/>
      <c r="F75" s="105"/>
      <c r="G75" s="174"/>
    </row>
    <row r="76" spans="1:8" s="158" customFormat="1" ht="12.75">
      <c r="A76" s="67" t="s">
        <v>257</v>
      </c>
      <c r="B76" s="46" t="s">
        <v>38</v>
      </c>
      <c r="C76" s="126">
        <f>SUM(C77:C81)</f>
        <v>205980</v>
      </c>
      <c r="D76" s="126">
        <f>SUM(D77:D81)</f>
        <v>205980</v>
      </c>
      <c r="E76" s="126">
        <f>SUM(E77:E81)</f>
        <v>0</v>
      </c>
      <c r="F76" s="126">
        <f>SUM(F77:F81)</f>
        <v>740</v>
      </c>
      <c r="G76" s="126">
        <f>SUM(G77:G81)</f>
        <v>205240</v>
      </c>
      <c r="H76" s="258">
        <f>SUM(F76:G76)</f>
        <v>205980</v>
      </c>
    </row>
    <row r="77" spans="1:7" s="158" customFormat="1" ht="12.75">
      <c r="A77" s="149" t="s">
        <v>258</v>
      </c>
      <c r="B77" s="44" t="s">
        <v>123</v>
      </c>
      <c r="C77" s="105">
        <f>budžets!C65</f>
        <v>0</v>
      </c>
      <c r="D77" s="105">
        <f>budžets!D65</f>
        <v>0</v>
      </c>
      <c r="E77" s="105">
        <f>budžets!E65</f>
        <v>0</v>
      </c>
      <c r="F77" s="105">
        <f>E77</f>
        <v>0</v>
      </c>
      <c r="G77" s="105">
        <f>E77-F77</f>
        <v>0</v>
      </c>
    </row>
    <row r="78" spans="1:7" s="158" customFormat="1" ht="12.75" hidden="1">
      <c r="A78" s="149" t="s">
        <v>259</v>
      </c>
      <c r="B78" s="56" t="s">
        <v>260</v>
      </c>
      <c r="C78" s="105"/>
      <c r="D78" s="105"/>
      <c r="E78" s="105"/>
      <c r="F78" s="105"/>
      <c r="G78" s="105"/>
    </row>
    <row r="79" spans="1:7" s="158" customFormat="1" ht="25.5" hidden="1">
      <c r="A79" s="149" t="s">
        <v>261</v>
      </c>
      <c r="B79" s="56" t="s">
        <v>262</v>
      </c>
      <c r="C79" s="105"/>
      <c r="D79" s="105"/>
      <c r="E79" s="105"/>
      <c r="F79" s="105"/>
      <c r="G79" s="105"/>
    </row>
    <row r="80" spans="1:7" s="158" customFormat="1" ht="12.75">
      <c r="A80" s="149" t="s">
        <v>263</v>
      </c>
      <c r="B80" s="56" t="s">
        <v>122</v>
      </c>
      <c r="C80" s="105">
        <f>budžets!C69</f>
        <v>205980</v>
      </c>
      <c r="D80" s="105">
        <f>budžets!D69</f>
        <v>205980</v>
      </c>
      <c r="E80" s="105">
        <f>budžets!E69</f>
        <v>0</v>
      </c>
      <c r="F80" s="105">
        <v>740</v>
      </c>
      <c r="G80" s="105">
        <f>D80-F80</f>
        <v>205240</v>
      </c>
    </row>
    <row r="81" spans="1:7" s="158" customFormat="1" ht="25.5" hidden="1">
      <c r="A81" s="149" t="s">
        <v>264</v>
      </c>
      <c r="B81" s="56" t="s">
        <v>265</v>
      </c>
      <c r="C81" s="105"/>
      <c r="D81" s="105"/>
      <c r="E81" s="105"/>
      <c r="F81" s="105"/>
      <c r="G81" s="174"/>
    </row>
    <row r="82" spans="1:7" s="158" customFormat="1" ht="12.75" hidden="1">
      <c r="A82" s="149"/>
      <c r="B82" s="56" t="s">
        <v>266</v>
      </c>
      <c r="C82" s="105"/>
      <c r="D82" s="105"/>
      <c r="E82" s="105"/>
      <c r="F82" s="105"/>
      <c r="G82" s="174"/>
    </row>
    <row r="83" spans="1:7" s="158" customFormat="1" ht="12.75" hidden="1">
      <c r="A83" s="67" t="s">
        <v>267</v>
      </c>
      <c r="B83" s="51" t="s">
        <v>268</v>
      </c>
      <c r="C83" s="126"/>
      <c r="D83" s="126"/>
      <c r="E83" s="126"/>
      <c r="F83" s="105"/>
      <c r="G83" s="174"/>
    </row>
    <row r="84" spans="1:7" s="158" customFormat="1" ht="12.75" hidden="1">
      <c r="A84" s="149" t="s">
        <v>269</v>
      </c>
      <c r="B84" s="44" t="s">
        <v>270</v>
      </c>
      <c r="C84" s="126"/>
      <c r="D84" s="126"/>
      <c r="E84" s="126"/>
      <c r="F84" s="105"/>
      <c r="G84" s="174"/>
    </row>
    <row r="85" spans="1:7" s="158" customFormat="1" ht="12.75" hidden="1">
      <c r="A85" s="67" t="s">
        <v>271</v>
      </c>
      <c r="B85" s="51" t="s">
        <v>272</v>
      </c>
      <c r="C85" s="126"/>
      <c r="D85" s="126"/>
      <c r="E85" s="126"/>
      <c r="F85" s="105"/>
      <c r="G85" s="174"/>
    </row>
    <row r="86" spans="1:7" s="158" customFormat="1" ht="25.5" hidden="1">
      <c r="A86" s="149" t="s">
        <v>273</v>
      </c>
      <c r="B86" s="48" t="s">
        <v>274</v>
      </c>
      <c r="C86" s="105"/>
      <c r="D86" s="105"/>
      <c r="E86" s="105"/>
      <c r="F86" s="105"/>
      <c r="G86" s="174"/>
    </row>
    <row r="87" spans="1:7" s="158" customFormat="1" ht="13.5" thickBot="1">
      <c r="A87" s="186" t="s">
        <v>275</v>
      </c>
      <c r="B87" s="58" t="s">
        <v>276</v>
      </c>
      <c r="C87" s="226"/>
      <c r="D87" s="226"/>
      <c r="E87" s="226"/>
      <c r="F87" s="161"/>
      <c r="G87" s="233"/>
    </row>
    <row r="88" spans="1:8" s="158" customFormat="1" ht="13.5" thickBot="1">
      <c r="A88" s="183" t="s">
        <v>277</v>
      </c>
      <c r="B88" s="64" t="s">
        <v>43</v>
      </c>
      <c r="C88" s="159">
        <f>C89+C94+C98+C101</f>
        <v>415747</v>
      </c>
      <c r="D88" s="159">
        <f>D89+D94+D98+D101</f>
        <v>562620</v>
      </c>
      <c r="E88" s="159">
        <f>E89+E94+E98+E101</f>
        <v>0</v>
      </c>
      <c r="F88" s="159">
        <f>F89+F94+F98+F101</f>
        <v>97124</v>
      </c>
      <c r="G88" s="159">
        <f>G89+G94+G98+G101</f>
        <v>465496</v>
      </c>
      <c r="H88" s="258">
        <f>SUM(F88:G88)</f>
        <v>562620</v>
      </c>
    </row>
    <row r="89" spans="1:7" s="169" customFormat="1" ht="12.75">
      <c r="A89" s="181" t="s">
        <v>278</v>
      </c>
      <c r="B89" s="59" t="s">
        <v>45</v>
      </c>
      <c r="C89" s="173">
        <f>SUM(C90:C93)</f>
        <v>41290</v>
      </c>
      <c r="D89" s="173">
        <f>SUM(D90:D93)</f>
        <v>75755</v>
      </c>
      <c r="E89" s="173">
        <f>SUM(E90:E93)</f>
        <v>0</v>
      </c>
      <c r="F89" s="221">
        <f>SUM(F90:F93)</f>
        <v>32674</v>
      </c>
      <c r="G89" s="221">
        <f>SUM(G90:G93)</f>
        <v>43081</v>
      </c>
    </row>
    <row r="90" spans="1:8" s="158" customFormat="1" ht="25.5">
      <c r="A90" s="149" t="s">
        <v>279</v>
      </c>
      <c r="B90" s="44" t="s">
        <v>280</v>
      </c>
      <c r="C90" s="105">
        <f>budžets!C87</f>
        <v>41290</v>
      </c>
      <c r="D90" s="105">
        <f>budžets!D87</f>
        <v>75755</v>
      </c>
      <c r="E90" s="105">
        <f>budžets!E87</f>
        <v>0</v>
      </c>
      <c r="F90" s="105">
        <v>32674</v>
      </c>
      <c r="G90" s="105">
        <f>D90-F90</f>
        <v>43081</v>
      </c>
      <c r="H90" s="258"/>
    </row>
    <row r="91" spans="1:7" s="158" customFormat="1" ht="25.5" hidden="1">
      <c r="A91" s="149" t="s">
        <v>281</v>
      </c>
      <c r="B91" s="56" t="s">
        <v>282</v>
      </c>
      <c r="C91" s="105"/>
      <c r="D91" s="105"/>
      <c r="E91" s="105"/>
      <c r="F91" s="105"/>
      <c r="G91" s="174"/>
    </row>
    <row r="92" spans="1:7" s="158" customFormat="1" ht="12.75" hidden="1">
      <c r="A92" s="149" t="s">
        <v>283</v>
      </c>
      <c r="B92" s="56" t="s">
        <v>284</v>
      </c>
      <c r="C92" s="105"/>
      <c r="D92" s="105"/>
      <c r="E92" s="105"/>
      <c r="F92" s="105"/>
      <c r="G92" s="174"/>
    </row>
    <row r="93" spans="1:7" s="158" customFormat="1" ht="25.5" hidden="1">
      <c r="A93" s="149" t="s">
        <v>285</v>
      </c>
      <c r="B93" s="56" t="s">
        <v>286</v>
      </c>
      <c r="C93" s="105"/>
      <c r="D93" s="105"/>
      <c r="E93" s="105"/>
      <c r="F93" s="105"/>
      <c r="G93" s="174"/>
    </row>
    <row r="94" spans="1:7" s="169" customFormat="1" ht="12.75">
      <c r="A94" s="67" t="s">
        <v>287</v>
      </c>
      <c r="B94" s="51" t="s">
        <v>48</v>
      </c>
      <c r="C94" s="126">
        <f>SUM(C95:C97)</f>
        <v>374457</v>
      </c>
      <c r="D94" s="126">
        <f>SUM(D95:D97)</f>
        <v>486865</v>
      </c>
      <c r="E94" s="126">
        <f>SUM(E95:E97)</f>
        <v>0</v>
      </c>
      <c r="F94" s="126">
        <f>SUM(F95:F97)</f>
        <v>64450</v>
      </c>
      <c r="G94" s="126">
        <f>SUM(G95:G97)</f>
        <v>422415</v>
      </c>
    </row>
    <row r="95" spans="1:9" s="158" customFormat="1" ht="12.75">
      <c r="A95" s="149" t="s">
        <v>288</v>
      </c>
      <c r="B95" s="56" t="s">
        <v>289</v>
      </c>
      <c r="C95" s="105">
        <f>budžets!C90</f>
        <v>42808</v>
      </c>
      <c r="D95" s="105">
        <f>budžets!D90</f>
        <v>42808</v>
      </c>
      <c r="E95" s="105">
        <f>budžets!E90</f>
        <v>0</v>
      </c>
      <c r="F95" s="105">
        <f>D95</f>
        <v>42808</v>
      </c>
      <c r="G95" s="105"/>
      <c r="H95" s="258"/>
      <c r="I95" s="258"/>
    </row>
    <row r="96" spans="1:7" s="158" customFormat="1" ht="25.5">
      <c r="A96" s="149" t="s">
        <v>290</v>
      </c>
      <c r="B96" s="56" t="s">
        <v>291</v>
      </c>
      <c r="C96" s="105">
        <f>budžets!C98</f>
        <v>331649</v>
      </c>
      <c r="D96" s="105">
        <f>budžets!D98</f>
        <v>444057</v>
      </c>
      <c r="E96" s="105">
        <f>budžets!E98</f>
        <v>0</v>
      </c>
      <c r="F96" s="105">
        <v>21642</v>
      </c>
      <c r="G96" s="105">
        <f>D96-F96</f>
        <v>422415</v>
      </c>
    </row>
    <row r="97" spans="1:7" s="158" customFormat="1" ht="12.75" hidden="1">
      <c r="A97" s="149" t="s">
        <v>292</v>
      </c>
      <c r="B97" s="56" t="s">
        <v>293</v>
      </c>
      <c r="C97" s="105"/>
      <c r="D97" s="105"/>
      <c r="E97" s="105"/>
      <c r="F97" s="105"/>
      <c r="G97" s="174"/>
    </row>
    <row r="98" spans="1:7" s="169" customFormat="1" ht="15" customHeight="1" thickBot="1">
      <c r="A98" s="67" t="s">
        <v>294</v>
      </c>
      <c r="B98" s="51" t="s">
        <v>295</v>
      </c>
      <c r="C98" s="126"/>
      <c r="D98" s="126"/>
      <c r="E98" s="126"/>
      <c r="F98" s="126"/>
      <c r="G98" s="127"/>
    </row>
    <row r="99" spans="1:7" s="158" customFormat="1" ht="25.5" hidden="1">
      <c r="A99" s="149" t="s">
        <v>296</v>
      </c>
      <c r="B99" s="60" t="s">
        <v>297</v>
      </c>
      <c r="C99" s="160"/>
      <c r="D99" s="160"/>
      <c r="E99" s="160"/>
      <c r="F99" s="105"/>
      <c r="G99" s="174"/>
    </row>
    <row r="100" spans="1:7" s="158" customFormat="1" ht="12.75" hidden="1">
      <c r="A100" s="149" t="s">
        <v>298</v>
      </c>
      <c r="B100" s="44" t="s">
        <v>299</v>
      </c>
      <c r="C100" s="160"/>
      <c r="D100" s="160"/>
      <c r="E100" s="160"/>
      <c r="F100" s="105"/>
      <c r="G100" s="174"/>
    </row>
    <row r="101" spans="1:7" s="169" customFormat="1" ht="26.25" hidden="1" thickBot="1">
      <c r="A101" s="181" t="s">
        <v>300</v>
      </c>
      <c r="B101" s="59" t="s">
        <v>301</v>
      </c>
      <c r="C101" s="227"/>
      <c r="D101" s="227"/>
      <c r="E101" s="227"/>
      <c r="F101" s="170"/>
      <c r="G101" s="234"/>
    </row>
    <row r="102" spans="1:9" s="158" customFormat="1" ht="26.25" thickBot="1">
      <c r="A102" s="183" t="s">
        <v>302</v>
      </c>
      <c r="B102" s="64" t="s">
        <v>53</v>
      </c>
      <c r="C102" s="159">
        <f>SUM(C103:C108)</f>
        <v>2186434</v>
      </c>
      <c r="D102" s="159">
        <f>SUM(D103:D108)</f>
        <v>2289413</v>
      </c>
      <c r="E102" s="159">
        <f>SUM(E103:E108)</f>
        <v>0</v>
      </c>
      <c r="F102" s="159">
        <f>SUM(F103:F108)</f>
        <v>467272</v>
      </c>
      <c r="G102" s="159">
        <f>SUM(G103:G108)</f>
        <v>1785722</v>
      </c>
      <c r="H102" s="258">
        <f>SUM(F102:G102)</f>
        <v>2252994</v>
      </c>
      <c r="I102" s="258"/>
    </row>
    <row r="103" spans="1:7" s="169" customFormat="1" ht="12.75">
      <c r="A103" s="181" t="s">
        <v>303</v>
      </c>
      <c r="B103" s="59" t="s">
        <v>304</v>
      </c>
      <c r="C103" s="173"/>
      <c r="D103" s="173"/>
      <c r="E103" s="173"/>
      <c r="F103" s="173"/>
      <c r="G103" s="171"/>
    </row>
    <row r="104" spans="1:7" s="169" customFormat="1" ht="25.5">
      <c r="A104" s="67" t="s">
        <v>305</v>
      </c>
      <c r="B104" s="51" t="s">
        <v>306</v>
      </c>
      <c r="C104" s="126"/>
      <c r="D104" s="126"/>
      <c r="E104" s="126"/>
      <c r="F104" s="126"/>
      <c r="G104" s="127"/>
    </row>
    <row r="105" spans="1:7" s="169" customFormat="1" ht="12.75">
      <c r="A105" s="67" t="s">
        <v>307</v>
      </c>
      <c r="B105" s="51" t="s">
        <v>55</v>
      </c>
      <c r="C105" s="126">
        <f>budžets!C118</f>
        <v>115165</v>
      </c>
      <c r="D105" s="126">
        <f>budžets!D118</f>
        <v>179725</v>
      </c>
      <c r="E105" s="126">
        <f>budžets!E118</f>
        <v>0</v>
      </c>
      <c r="F105" s="126"/>
      <c r="G105" s="126">
        <f>D105-F105</f>
        <v>179725</v>
      </c>
    </row>
    <row r="106" spans="1:7" s="158" customFormat="1" ht="12.75" hidden="1">
      <c r="A106" s="149" t="s">
        <v>308</v>
      </c>
      <c r="B106" s="56" t="s">
        <v>309</v>
      </c>
      <c r="C106" s="105"/>
      <c r="D106" s="105"/>
      <c r="E106" s="105"/>
      <c r="F106" s="105"/>
      <c r="G106" s="126">
        <f>C106-F106</f>
        <v>0</v>
      </c>
    </row>
    <row r="107" spans="1:7" s="169" customFormat="1" ht="12.75">
      <c r="A107" s="67" t="s">
        <v>13</v>
      </c>
      <c r="B107" s="51" t="s">
        <v>310</v>
      </c>
      <c r="C107" s="126">
        <f>budžets!C135</f>
        <v>0</v>
      </c>
      <c r="D107" s="126">
        <f>budžets!D135</f>
        <v>0</v>
      </c>
      <c r="E107" s="126">
        <f>budžets!E135</f>
        <v>0</v>
      </c>
      <c r="F107" s="126">
        <f>budžets!E135</f>
        <v>0</v>
      </c>
      <c r="G107" s="126"/>
    </row>
    <row r="108" spans="1:9" s="158" customFormat="1" ht="38.25">
      <c r="A108" s="67" t="s">
        <v>311</v>
      </c>
      <c r="B108" s="51" t="s">
        <v>60</v>
      </c>
      <c r="C108" s="126">
        <f>SUM(C109:C118)</f>
        <v>2071269</v>
      </c>
      <c r="D108" s="126">
        <f>SUM(D109:D118)</f>
        <v>2109688</v>
      </c>
      <c r="E108" s="126">
        <f>SUM(E109:E118)</f>
        <v>0</v>
      </c>
      <c r="F108" s="126">
        <f>SUM(F109:F118)</f>
        <v>467272</v>
      </c>
      <c r="G108" s="126">
        <f>SUM(G109:G118)</f>
        <v>1605997</v>
      </c>
      <c r="H108" s="258">
        <f>SUM(F108:G108)</f>
        <v>2073269</v>
      </c>
      <c r="I108" s="258"/>
    </row>
    <row r="109" spans="1:7" s="158" customFormat="1" ht="12.75">
      <c r="A109" s="149" t="s">
        <v>312</v>
      </c>
      <c r="B109" s="56" t="s">
        <v>504</v>
      </c>
      <c r="C109" s="105">
        <f>budžets!C140</f>
        <v>2047920</v>
      </c>
      <c r="D109" s="105">
        <f>budžets!D140</f>
        <v>2084339</v>
      </c>
      <c r="E109" s="105">
        <f>budžets!E140</f>
        <v>0</v>
      </c>
      <c r="F109" s="105">
        <f>budžets!C13+budžets!C18+budžets!C19+budžets!C21+budžets!C22+budžets!C23+budžets!C25+budžets!C27+125145+24043+1212</f>
        <v>441923</v>
      </c>
      <c r="G109" s="105">
        <f>C109-F109</f>
        <v>1605997</v>
      </c>
    </row>
    <row r="110" spans="1:7" s="158" customFormat="1" ht="12.75" hidden="1">
      <c r="A110" s="149" t="s">
        <v>313</v>
      </c>
      <c r="B110" s="56" t="s">
        <v>505</v>
      </c>
      <c r="C110" s="105"/>
      <c r="D110" s="105"/>
      <c r="E110" s="105"/>
      <c r="F110" s="105"/>
      <c r="G110" s="105"/>
    </row>
    <row r="111" spans="1:9" s="158" customFormat="1" ht="13.5" thickBot="1">
      <c r="A111" s="149" t="s">
        <v>314</v>
      </c>
      <c r="B111" s="56" t="s">
        <v>506</v>
      </c>
      <c r="C111" s="105">
        <f>budžets!C177</f>
        <v>23349</v>
      </c>
      <c r="D111" s="105">
        <f>budžets!D177</f>
        <v>25349</v>
      </c>
      <c r="E111" s="105">
        <f>budžets!E177</f>
        <v>0</v>
      </c>
      <c r="F111" s="105">
        <f>D111</f>
        <v>25349</v>
      </c>
      <c r="G111" s="105"/>
      <c r="I111" s="258"/>
    </row>
    <row r="112" spans="1:7" s="158" customFormat="1" ht="12.75" hidden="1">
      <c r="A112" s="149" t="s">
        <v>315</v>
      </c>
      <c r="B112" s="56" t="s">
        <v>507</v>
      </c>
      <c r="C112" s="105"/>
      <c r="D112" s="105"/>
      <c r="E112" s="105"/>
      <c r="F112" s="105"/>
      <c r="G112" s="174"/>
    </row>
    <row r="113" spans="1:7" s="158" customFormat="1" ht="12.75" hidden="1">
      <c r="A113" s="149" t="s">
        <v>316</v>
      </c>
      <c r="B113" s="56" t="s">
        <v>508</v>
      </c>
      <c r="C113" s="105"/>
      <c r="D113" s="105"/>
      <c r="E113" s="105"/>
      <c r="F113" s="105"/>
      <c r="G113" s="174"/>
    </row>
    <row r="114" spans="1:7" s="158" customFormat="1" ht="28.5" customHeight="1" hidden="1">
      <c r="A114" s="149" t="s">
        <v>317</v>
      </c>
      <c r="B114" s="44" t="s">
        <v>509</v>
      </c>
      <c r="C114" s="105"/>
      <c r="D114" s="105"/>
      <c r="E114" s="105"/>
      <c r="F114" s="105"/>
      <c r="G114" s="174"/>
    </row>
    <row r="115" spans="1:7" s="158" customFormat="1" ht="25.5" hidden="1">
      <c r="A115" s="149" t="s">
        <v>318</v>
      </c>
      <c r="B115" s="55" t="s">
        <v>510</v>
      </c>
      <c r="C115" s="105"/>
      <c r="D115" s="105"/>
      <c r="E115" s="105"/>
      <c r="F115" s="105"/>
      <c r="G115" s="174"/>
    </row>
    <row r="116" spans="1:7" s="158" customFormat="1" ht="12.75" hidden="1">
      <c r="A116" s="149" t="s">
        <v>319</v>
      </c>
      <c r="B116" s="61" t="s">
        <v>109</v>
      </c>
      <c r="C116" s="105"/>
      <c r="D116" s="105"/>
      <c r="E116" s="105"/>
      <c r="F116" s="105"/>
      <c r="G116" s="174"/>
    </row>
    <row r="117" spans="1:7" s="158" customFormat="1" ht="12.75" hidden="1">
      <c r="A117" s="149" t="s">
        <v>320</v>
      </c>
      <c r="B117" s="56" t="s">
        <v>511</v>
      </c>
      <c r="C117" s="105"/>
      <c r="D117" s="105"/>
      <c r="E117" s="105"/>
      <c r="F117" s="105"/>
      <c r="G117" s="174"/>
    </row>
    <row r="118" spans="1:7" s="158" customFormat="1" ht="13.5" hidden="1" thickBot="1">
      <c r="A118" s="149" t="s">
        <v>321</v>
      </c>
      <c r="B118" s="62" t="s">
        <v>512</v>
      </c>
      <c r="C118" s="224"/>
      <c r="D118" s="224"/>
      <c r="E118" s="224"/>
      <c r="F118" s="161"/>
      <c r="G118" s="233"/>
    </row>
    <row r="119" spans="1:7" s="158" customFormat="1" ht="13.5" hidden="1" thickBot="1">
      <c r="A119" s="183" t="s">
        <v>113</v>
      </c>
      <c r="B119" s="42" t="s">
        <v>114</v>
      </c>
      <c r="C119" s="159"/>
      <c r="D119" s="159"/>
      <c r="E119" s="159"/>
      <c r="F119" s="159"/>
      <c r="G119" s="187"/>
    </row>
    <row r="120" spans="1:7" s="169" customFormat="1" ht="13.5" hidden="1" thickBot="1">
      <c r="A120" s="181" t="s">
        <v>106</v>
      </c>
      <c r="B120" s="50" t="s">
        <v>322</v>
      </c>
      <c r="C120" s="173"/>
      <c r="D120" s="173"/>
      <c r="E120" s="173"/>
      <c r="F120" s="173">
        <f>F121</f>
        <v>0</v>
      </c>
      <c r="G120" s="171"/>
    </row>
    <row r="121" spans="1:7" s="158" customFormat="1" ht="13.5" hidden="1" thickBot="1">
      <c r="A121" s="149" t="s">
        <v>323</v>
      </c>
      <c r="B121" s="44"/>
      <c r="C121" s="226"/>
      <c r="D121" s="226"/>
      <c r="E121" s="226"/>
      <c r="F121" s="161"/>
      <c r="G121" s="174"/>
    </row>
    <row r="122" spans="1:7" s="158" customFormat="1" ht="26.25" hidden="1" thickBot="1">
      <c r="A122" s="186" t="s">
        <v>324</v>
      </c>
      <c r="B122" s="63" t="s">
        <v>325</v>
      </c>
      <c r="C122" s="224"/>
      <c r="D122" s="224"/>
      <c r="E122" s="224"/>
      <c r="F122" s="160"/>
      <c r="G122" s="174"/>
    </row>
    <row r="123" spans="1:8" s="158" customFormat="1" ht="13.5" thickBot="1">
      <c r="A123" s="183" t="s">
        <v>326</v>
      </c>
      <c r="B123" s="42" t="s">
        <v>327</v>
      </c>
      <c r="C123" s="159">
        <f>C124+C128+C135+C143+C144</f>
        <v>391438</v>
      </c>
      <c r="D123" s="159">
        <f>D124+D128+D135+D143+D144</f>
        <v>363673</v>
      </c>
      <c r="E123" s="159">
        <f>E124+E128+E135+E143+E144</f>
        <v>0</v>
      </c>
      <c r="F123" s="159">
        <f>F124+F128+F135+F143+F144</f>
        <v>262431</v>
      </c>
      <c r="G123" s="159">
        <f>G124+G128+G135+G143+G144</f>
        <v>101242</v>
      </c>
      <c r="H123" s="258">
        <f>SUM(F123:G123)</f>
        <v>363673</v>
      </c>
    </row>
    <row r="124" spans="1:7" s="158" customFormat="1" ht="12.75">
      <c r="A124" s="181" t="s">
        <v>328</v>
      </c>
      <c r="B124" s="50" t="s">
        <v>329</v>
      </c>
      <c r="C124" s="160">
        <f>C127</f>
        <v>391438</v>
      </c>
      <c r="D124" s="160">
        <f>D127</f>
        <v>363673</v>
      </c>
      <c r="E124" s="160">
        <f>E127</f>
        <v>0</v>
      </c>
      <c r="F124" s="160">
        <f>F127</f>
        <v>262431</v>
      </c>
      <c r="G124" s="160">
        <f>G127</f>
        <v>101242</v>
      </c>
    </row>
    <row r="125" spans="1:7" s="158" customFormat="1" ht="12.75" hidden="1">
      <c r="A125" s="149" t="s">
        <v>330</v>
      </c>
      <c r="B125" s="44" t="s">
        <v>514</v>
      </c>
      <c r="C125" s="105"/>
      <c r="D125" s="105"/>
      <c r="E125" s="105"/>
      <c r="F125" s="105"/>
      <c r="G125" s="174"/>
    </row>
    <row r="126" spans="1:7" s="158" customFormat="1" ht="25.5" hidden="1">
      <c r="A126" s="149" t="s">
        <v>331</v>
      </c>
      <c r="B126" s="44" t="s">
        <v>513</v>
      </c>
      <c r="C126" s="105"/>
      <c r="D126" s="105"/>
      <c r="E126" s="105"/>
      <c r="F126" s="105"/>
      <c r="G126" s="174"/>
    </row>
    <row r="127" spans="1:7" s="158" customFormat="1" ht="13.5" thickBot="1">
      <c r="A127" s="149" t="s">
        <v>2248</v>
      </c>
      <c r="B127" s="44" t="s">
        <v>2249</v>
      </c>
      <c r="C127" s="105">
        <f>budžets!C186</f>
        <v>391438</v>
      </c>
      <c r="D127" s="105">
        <f>budžets!D186</f>
        <v>363673</v>
      </c>
      <c r="E127" s="105">
        <f>budžets!E186</f>
        <v>0</v>
      </c>
      <c r="F127" s="105">
        <f>budžets!D37</f>
        <v>262431</v>
      </c>
      <c r="G127" s="161">
        <f>D127-F127</f>
        <v>101242</v>
      </c>
    </row>
    <row r="128" spans="1:7" s="158" customFormat="1" ht="13.5" hidden="1" thickBot="1">
      <c r="A128" s="67" t="s">
        <v>332</v>
      </c>
      <c r="B128" s="51" t="s">
        <v>333</v>
      </c>
      <c r="C128" s="126"/>
      <c r="D128" s="126"/>
      <c r="E128" s="126"/>
      <c r="F128" s="105"/>
      <c r="G128" s="172"/>
    </row>
    <row r="129" spans="1:7" s="158" customFormat="1" ht="13.5" hidden="1" thickBot="1">
      <c r="A129" s="149" t="s">
        <v>334</v>
      </c>
      <c r="B129" s="44" t="s">
        <v>515</v>
      </c>
      <c r="C129" s="105"/>
      <c r="D129" s="105"/>
      <c r="E129" s="105"/>
      <c r="F129" s="105"/>
      <c r="G129" s="174"/>
    </row>
    <row r="130" spans="1:7" s="158" customFormat="1" ht="13.5" hidden="1" thickBot="1">
      <c r="A130" s="149" t="s">
        <v>335</v>
      </c>
      <c r="B130" s="44" t="s">
        <v>516</v>
      </c>
      <c r="C130" s="105"/>
      <c r="D130" s="105"/>
      <c r="E130" s="105"/>
      <c r="F130" s="105"/>
      <c r="G130" s="174"/>
    </row>
    <row r="131" spans="1:7" s="158" customFormat="1" ht="13.5" hidden="1" thickBot="1">
      <c r="A131" s="149" t="s">
        <v>336</v>
      </c>
      <c r="B131" s="44" t="s">
        <v>517</v>
      </c>
      <c r="C131" s="105"/>
      <c r="D131" s="105"/>
      <c r="E131" s="105"/>
      <c r="F131" s="105"/>
      <c r="G131" s="174"/>
    </row>
    <row r="132" spans="1:7" s="158" customFormat="1" ht="13.5" hidden="1" thickBot="1">
      <c r="A132" s="149" t="s">
        <v>337</v>
      </c>
      <c r="B132" s="44" t="s">
        <v>518</v>
      </c>
      <c r="C132" s="105"/>
      <c r="D132" s="105"/>
      <c r="E132" s="105"/>
      <c r="F132" s="105"/>
      <c r="G132" s="174"/>
    </row>
    <row r="133" spans="1:7" s="158" customFormat="1" ht="13.5" hidden="1" thickBot="1">
      <c r="A133" s="149" t="s">
        <v>338</v>
      </c>
      <c r="B133" s="44" t="s">
        <v>519</v>
      </c>
      <c r="C133" s="105"/>
      <c r="D133" s="105"/>
      <c r="E133" s="105"/>
      <c r="F133" s="105"/>
      <c r="G133" s="174"/>
    </row>
    <row r="134" spans="1:7" s="158" customFormat="1" ht="13.5" hidden="1" thickBot="1">
      <c r="A134" s="149" t="s">
        <v>338</v>
      </c>
      <c r="B134" s="44" t="s">
        <v>520</v>
      </c>
      <c r="C134" s="105"/>
      <c r="D134" s="105"/>
      <c r="E134" s="105"/>
      <c r="F134" s="105"/>
      <c r="G134" s="174"/>
    </row>
    <row r="135" spans="1:7" s="169" customFormat="1" ht="13.5" hidden="1" thickBot="1">
      <c r="A135" s="67" t="s">
        <v>339</v>
      </c>
      <c r="B135" s="46" t="s">
        <v>340</v>
      </c>
      <c r="C135" s="126"/>
      <c r="D135" s="126"/>
      <c r="E135" s="126"/>
      <c r="F135" s="126">
        <f>SUM(F136:F142)</f>
        <v>0</v>
      </c>
      <c r="G135" s="105"/>
    </row>
    <row r="136" spans="1:7" s="158" customFormat="1" ht="13.5" hidden="1" thickBot="1">
      <c r="A136" s="149" t="s">
        <v>2256</v>
      </c>
      <c r="B136" s="22" t="s">
        <v>2251</v>
      </c>
      <c r="C136" s="105"/>
      <c r="D136" s="105"/>
      <c r="E136" s="105"/>
      <c r="F136" s="105"/>
      <c r="G136" s="105"/>
    </row>
    <row r="137" spans="1:7" s="158" customFormat="1" ht="13.5" hidden="1" thickBot="1">
      <c r="A137" s="149" t="s">
        <v>341</v>
      </c>
      <c r="B137" s="56" t="s">
        <v>521</v>
      </c>
      <c r="C137" s="105"/>
      <c r="D137" s="105"/>
      <c r="E137" s="105"/>
      <c r="F137" s="105"/>
      <c r="G137" s="174"/>
    </row>
    <row r="138" spans="1:7" s="158" customFormat="1" ht="13.5" hidden="1" thickBot="1">
      <c r="A138" s="149" t="s">
        <v>342</v>
      </c>
      <c r="B138" s="61" t="s">
        <v>522</v>
      </c>
      <c r="C138" s="105"/>
      <c r="D138" s="105"/>
      <c r="E138" s="105"/>
      <c r="F138" s="105"/>
      <c r="G138" s="174"/>
    </row>
    <row r="139" spans="1:7" s="158" customFormat="1" ht="13.5" hidden="1" thickBot="1">
      <c r="A139" s="149" t="s">
        <v>343</v>
      </c>
      <c r="B139" s="61" t="s">
        <v>523</v>
      </c>
      <c r="C139" s="105"/>
      <c r="D139" s="105"/>
      <c r="E139" s="105"/>
      <c r="F139" s="105"/>
      <c r="G139" s="174"/>
    </row>
    <row r="140" spans="1:7" s="158" customFormat="1" ht="13.5" hidden="1" thickBot="1">
      <c r="A140" s="149" t="s">
        <v>344</v>
      </c>
      <c r="B140" s="56" t="s">
        <v>345</v>
      </c>
      <c r="C140" s="105"/>
      <c r="D140" s="105"/>
      <c r="E140" s="105"/>
      <c r="F140" s="105"/>
      <c r="G140" s="174"/>
    </row>
    <row r="141" spans="1:7" s="158" customFormat="1" ht="26.25" hidden="1" thickBot="1">
      <c r="A141" s="149" t="s">
        <v>346</v>
      </c>
      <c r="B141" s="56" t="s">
        <v>347</v>
      </c>
      <c r="C141" s="105"/>
      <c r="D141" s="105"/>
      <c r="E141" s="105"/>
      <c r="F141" s="105"/>
      <c r="G141" s="174"/>
    </row>
    <row r="142" spans="1:7" s="158" customFormat="1" ht="26.25" hidden="1" thickBot="1">
      <c r="A142" s="149" t="s">
        <v>348</v>
      </c>
      <c r="B142" s="56" t="s">
        <v>349</v>
      </c>
      <c r="C142" s="105"/>
      <c r="D142" s="105"/>
      <c r="E142" s="105"/>
      <c r="F142" s="105"/>
      <c r="G142" s="174"/>
    </row>
    <row r="143" spans="1:7" s="158" customFormat="1" ht="13.5" hidden="1" thickBot="1">
      <c r="A143" s="67" t="s">
        <v>350</v>
      </c>
      <c r="B143" s="46" t="s">
        <v>351</v>
      </c>
      <c r="C143" s="126"/>
      <c r="D143" s="126"/>
      <c r="E143" s="126"/>
      <c r="F143" s="105"/>
      <c r="G143" s="174"/>
    </row>
    <row r="144" spans="1:7" s="158" customFormat="1" ht="13.5" hidden="1" thickBot="1">
      <c r="A144" s="67" t="s">
        <v>352</v>
      </c>
      <c r="B144" s="46" t="s">
        <v>353</v>
      </c>
      <c r="C144" s="225"/>
      <c r="D144" s="225"/>
      <c r="E144" s="225"/>
      <c r="F144" s="161"/>
      <c r="G144" s="174"/>
    </row>
    <row r="145" spans="1:7" s="158" customFormat="1" ht="13.5" hidden="1" thickBot="1">
      <c r="A145" s="183" t="s">
        <v>354</v>
      </c>
      <c r="B145" s="64" t="s">
        <v>355</v>
      </c>
      <c r="C145" s="168"/>
      <c r="D145" s="168"/>
      <c r="E145" s="168"/>
      <c r="F145" s="219"/>
      <c r="G145" s="174"/>
    </row>
    <row r="146" spans="1:7" s="158" customFormat="1" ht="13.5" hidden="1" thickBot="1">
      <c r="A146" s="181" t="s">
        <v>356</v>
      </c>
      <c r="B146" s="50" t="s">
        <v>357</v>
      </c>
      <c r="C146" s="173"/>
      <c r="D146" s="173"/>
      <c r="E146" s="173"/>
      <c r="F146" s="160"/>
      <c r="G146" s="174"/>
    </row>
    <row r="147" spans="1:7" s="158" customFormat="1" ht="13.5" hidden="1" thickBot="1">
      <c r="A147" s="149" t="s">
        <v>358</v>
      </c>
      <c r="B147" s="65" t="s">
        <v>359</v>
      </c>
      <c r="C147" s="105"/>
      <c r="D147" s="105"/>
      <c r="E147" s="105"/>
      <c r="F147" s="105"/>
      <c r="G147" s="174"/>
    </row>
    <row r="148" spans="1:7" s="158" customFormat="1" ht="13.5" hidden="1" thickBot="1">
      <c r="A148" s="149" t="s">
        <v>360</v>
      </c>
      <c r="B148" s="65" t="s">
        <v>361</v>
      </c>
      <c r="C148" s="105"/>
      <c r="D148" s="105"/>
      <c r="E148" s="105"/>
      <c r="F148" s="105"/>
      <c r="G148" s="174"/>
    </row>
    <row r="149" spans="1:7" s="158" customFormat="1" ht="13.5" hidden="1" thickBot="1">
      <c r="A149" s="149" t="s">
        <v>362</v>
      </c>
      <c r="B149" s="65" t="s">
        <v>363</v>
      </c>
      <c r="C149" s="105"/>
      <c r="D149" s="105"/>
      <c r="E149" s="105"/>
      <c r="F149" s="105"/>
      <c r="G149" s="174"/>
    </row>
    <row r="150" spans="1:7" s="158" customFormat="1" ht="13.5" hidden="1" thickBot="1">
      <c r="A150" s="149" t="s">
        <v>364</v>
      </c>
      <c r="B150" s="65" t="s">
        <v>365</v>
      </c>
      <c r="C150" s="105"/>
      <c r="D150" s="105"/>
      <c r="E150" s="105"/>
      <c r="F150" s="105"/>
      <c r="G150" s="174"/>
    </row>
    <row r="151" spans="1:7" s="158" customFormat="1" ht="13.5" hidden="1" thickBot="1">
      <c r="A151" s="149" t="s">
        <v>366</v>
      </c>
      <c r="B151" s="65" t="s">
        <v>367</v>
      </c>
      <c r="C151" s="105"/>
      <c r="D151" s="105"/>
      <c r="E151" s="105"/>
      <c r="F151" s="105"/>
      <c r="G151" s="174"/>
    </row>
    <row r="152" spans="1:7" s="158" customFormat="1" ht="13.5" hidden="1" thickBot="1">
      <c r="A152" s="149" t="s">
        <v>368</v>
      </c>
      <c r="B152" s="65" t="s">
        <v>369</v>
      </c>
      <c r="C152" s="105"/>
      <c r="D152" s="105"/>
      <c r="E152" s="105"/>
      <c r="F152" s="105"/>
      <c r="G152" s="174"/>
    </row>
    <row r="153" spans="1:7" s="158" customFormat="1" ht="13.5" hidden="1" thickBot="1">
      <c r="A153" s="149" t="s">
        <v>370</v>
      </c>
      <c r="B153" s="65" t="s">
        <v>371</v>
      </c>
      <c r="C153" s="105"/>
      <c r="D153" s="105"/>
      <c r="E153" s="105"/>
      <c r="F153" s="105"/>
      <c r="G153" s="174"/>
    </row>
    <row r="154" spans="1:7" s="158" customFormat="1" ht="13.5" hidden="1" thickBot="1">
      <c r="A154" s="149" t="s">
        <v>372</v>
      </c>
      <c r="B154" s="65" t="s">
        <v>373</v>
      </c>
      <c r="C154" s="105"/>
      <c r="D154" s="105"/>
      <c r="E154" s="105"/>
      <c r="F154" s="105"/>
      <c r="G154" s="174"/>
    </row>
    <row r="155" spans="1:7" s="158" customFormat="1" ht="13.5" hidden="1" thickBot="1">
      <c r="A155" s="149" t="s">
        <v>374</v>
      </c>
      <c r="B155" s="65" t="s">
        <v>375</v>
      </c>
      <c r="C155" s="105"/>
      <c r="D155" s="105"/>
      <c r="E155" s="105"/>
      <c r="F155" s="105"/>
      <c r="G155" s="174"/>
    </row>
    <row r="156" spans="1:7" s="158" customFormat="1" ht="26.25" hidden="1" thickBot="1">
      <c r="A156" s="149" t="s">
        <v>376</v>
      </c>
      <c r="B156" s="65" t="s">
        <v>377</v>
      </c>
      <c r="C156" s="105"/>
      <c r="D156" s="105"/>
      <c r="E156" s="105"/>
      <c r="F156" s="105"/>
      <c r="G156" s="174"/>
    </row>
    <row r="157" spans="1:7" s="158" customFormat="1" ht="13.5" hidden="1" thickBot="1">
      <c r="A157" s="67" t="s">
        <v>378</v>
      </c>
      <c r="B157" s="66" t="s">
        <v>379</v>
      </c>
      <c r="C157" s="105"/>
      <c r="D157" s="105"/>
      <c r="E157" s="105"/>
      <c r="F157" s="105"/>
      <c r="G157" s="174"/>
    </row>
    <row r="158" spans="1:7" s="158" customFormat="1" ht="26.25" hidden="1" thickBot="1">
      <c r="A158" s="67" t="s">
        <v>380</v>
      </c>
      <c r="B158" s="46" t="s">
        <v>381</v>
      </c>
      <c r="C158" s="126"/>
      <c r="D158" s="126"/>
      <c r="E158" s="126"/>
      <c r="F158" s="105"/>
      <c r="G158" s="174"/>
    </row>
    <row r="159" spans="1:7" s="158" customFormat="1" ht="13.5" hidden="1" thickBot="1">
      <c r="A159" s="149" t="s">
        <v>382</v>
      </c>
      <c r="B159" s="65" t="s">
        <v>383</v>
      </c>
      <c r="C159" s="105"/>
      <c r="D159" s="105"/>
      <c r="E159" s="105"/>
      <c r="F159" s="105"/>
      <c r="G159" s="174"/>
    </row>
    <row r="160" spans="1:7" s="158" customFormat="1" ht="13.5" hidden="1" thickBot="1">
      <c r="A160" s="149" t="s">
        <v>384</v>
      </c>
      <c r="B160" s="65" t="s">
        <v>385</v>
      </c>
      <c r="C160" s="105"/>
      <c r="D160" s="105"/>
      <c r="E160" s="105"/>
      <c r="F160" s="105"/>
      <c r="G160" s="174"/>
    </row>
    <row r="161" spans="1:7" s="158" customFormat="1" ht="13.5" hidden="1" thickBot="1">
      <c r="A161" s="149" t="s">
        <v>386</v>
      </c>
      <c r="B161" s="65" t="s">
        <v>387</v>
      </c>
      <c r="C161" s="105"/>
      <c r="D161" s="105"/>
      <c r="E161" s="105"/>
      <c r="F161" s="105"/>
      <c r="G161" s="174"/>
    </row>
    <row r="162" spans="1:7" s="158" customFormat="1" ht="13.5" hidden="1" thickBot="1">
      <c r="A162" s="149" t="s">
        <v>388</v>
      </c>
      <c r="B162" s="44" t="s">
        <v>389</v>
      </c>
      <c r="C162" s="105"/>
      <c r="D162" s="105"/>
      <c r="E162" s="105"/>
      <c r="F162" s="105"/>
      <c r="G162" s="174"/>
    </row>
    <row r="163" spans="1:7" s="158" customFormat="1" ht="13.5" hidden="1" thickBot="1">
      <c r="A163" s="149" t="s">
        <v>390</v>
      </c>
      <c r="B163" s="44" t="s">
        <v>391</v>
      </c>
      <c r="C163" s="105"/>
      <c r="D163" s="105"/>
      <c r="E163" s="105"/>
      <c r="F163" s="105"/>
      <c r="G163" s="174"/>
    </row>
    <row r="164" spans="1:7" s="158" customFormat="1" ht="13.5" hidden="1" thickBot="1">
      <c r="A164" s="149" t="s">
        <v>392</v>
      </c>
      <c r="B164" s="44" t="s">
        <v>393</v>
      </c>
      <c r="C164" s="105"/>
      <c r="D164" s="105"/>
      <c r="E164" s="105"/>
      <c r="F164" s="105"/>
      <c r="G164" s="174"/>
    </row>
    <row r="165" spans="1:7" s="158" customFormat="1" ht="13.5" hidden="1" thickBot="1">
      <c r="A165" s="149" t="s">
        <v>394</v>
      </c>
      <c r="B165" s="44" t="s">
        <v>395</v>
      </c>
      <c r="C165" s="105"/>
      <c r="D165" s="105"/>
      <c r="E165" s="105"/>
      <c r="F165" s="105"/>
      <c r="G165" s="174"/>
    </row>
    <row r="166" spans="1:7" s="158" customFormat="1" ht="13.5" hidden="1" thickBot="1">
      <c r="A166" s="149" t="s">
        <v>396</v>
      </c>
      <c r="B166" s="44" t="s">
        <v>397</v>
      </c>
      <c r="C166" s="105"/>
      <c r="D166" s="105"/>
      <c r="E166" s="105"/>
      <c r="F166" s="105"/>
      <c r="G166" s="174"/>
    </row>
    <row r="167" spans="1:7" s="158" customFormat="1" ht="13.5" hidden="1" thickBot="1">
      <c r="A167" s="149" t="s">
        <v>398</v>
      </c>
      <c r="B167" s="44" t="s">
        <v>399</v>
      </c>
      <c r="C167" s="105"/>
      <c r="D167" s="105"/>
      <c r="E167" s="105"/>
      <c r="F167" s="105"/>
      <c r="G167" s="174"/>
    </row>
    <row r="168" spans="1:7" s="158" customFormat="1" ht="13.5" hidden="1" thickBot="1">
      <c r="A168" s="149" t="s">
        <v>400</v>
      </c>
      <c r="B168" s="44" t="s">
        <v>401</v>
      </c>
      <c r="C168" s="105"/>
      <c r="D168" s="105"/>
      <c r="E168" s="105"/>
      <c r="F168" s="105"/>
      <c r="G168" s="174"/>
    </row>
    <row r="169" spans="1:7" s="158" customFormat="1" ht="13.5" hidden="1" thickBot="1">
      <c r="A169" s="67" t="s">
        <v>402</v>
      </c>
      <c r="B169" s="46" t="s">
        <v>403</v>
      </c>
      <c r="C169" s="126"/>
      <c r="D169" s="126"/>
      <c r="E169" s="126"/>
      <c r="F169" s="105"/>
      <c r="G169" s="174"/>
    </row>
    <row r="170" spans="1:7" s="158" customFormat="1" ht="13.5" hidden="1" thickBot="1">
      <c r="A170" s="149" t="s">
        <v>404</v>
      </c>
      <c r="B170" s="44" t="s">
        <v>405</v>
      </c>
      <c r="C170" s="105"/>
      <c r="D170" s="105"/>
      <c r="E170" s="105"/>
      <c r="F170" s="105"/>
      <c r="G170" s="174"/>
    </row>
    <row r="171" spans="1:7" s="158" customFormat="1" ht="13.5" hidden="1" thickBot="1">
      <c r="A171" s="149" t="s">
        <v>406</v>
      </c>
      <c r="B171" s="44" t="s">
        <v>407</v>
      </c>
      <c r="C171" s="105"/>
      <c r="D171" s="105"/>
      <c r="E171" s="105"/>
      <c r="F171" s="105"/>
      <c r="G171" s="174"/>
    </row>
    <row r="172" spans="1:7" s="158" customFormat="1" ht="13.5" hidden="1" thickBot="1">
      <c r="A172" s="149" t="s">
        <v>408</v>
      </c>
      <c r="B172" s="44" t="s">
        <v>409</v>
      </c>
      <c r="C172" s="105"/>
      <c r="D172" s="105"/>
      <c r="E172" s="105"/>
      <c r="F172" s="105"/>
      <c r="G172" s="174"/>
    </row>
    <row r="173" spans="1:7" s="158" customFormat="1" ht="13.5" hidden="1" thickBot="1">
      <c r="A173" s="149" t="s">
        <v>410</v>
      </c>
      <c r="B173" s="44" t="s">
        <v>411</v>
      </c>
      <c r="C173" s="105"/>
      <c r="D173" s="105"/>
      <c r="E173" s="105"/>
      <c r="F173" s="105"/>
      <c r="G173" s="174"/>
    </row>
    <row r="174" spans="1:7" s="158" customFormat="1" ht="13.5" hidden="1" thickBot="1">
      <c r="A174" s="149" t="s">
        <v>412</v>
      </c>
      <c r="B174" s="44" t="s">
        <v>413</v>
      </c>
      <c r="C174" s="105"/>
      <c r="D174" s="105"/>
      <c r="E174" s="105"/>
      <c r="F174" s="105"/>
      <c r="G174" s="174"/>
    </row>
    <row r="175" spans="1:7" s="158" customFormat="1" ht="13.5" hidden="1" thickBot="1">
      <c r="A175" s="149" t="s">
        <v>414</v>
      </c>
      <c r="B175" s="44" t="s">
        <v>415</v>
      </c>
      <c r="C175" s="105"/>
      <c r="D175" s="105"/>
      <c r="E175" s="105"/>
      <c r="F175" s="105"/>
      <c r="G175" s="174"/>
    </row>
    <row r="176" spans="1:7" s="169" customFormat="1" ht="26.25" hidden="1" thickBot="1">
      <c r="A176" s="67" t="s">
        <v>416</v>
      </c>
      <c r="B176" s="51" t="s">
        <v>417</v>
      </c>
      <c r="C176" s="126"/>
      <c r="D176" s="126"/>
      <c r="E176" s="126"/>
      <c r="F176" s="105"/>
      <c r="G176" s="127"/>
    </row>
    <row r="177" spans="1:7" s="158" customFormat="1" ht="26.25" hidden="1" thickBot="1">
      <c r="A177" s="149" t="s">
        <v>418</v>
      </c>
      <c r="B177" s="56" t="s">
        <v>419</v>
      </c>
      <c r="C177" s="105"/>
      <c r="D177" s="105"/>
      <c r="E177" s="105"/>
      <c r="F177" s="105"/>
      <c r="G177" s="174"/>
    </row>
    <row r="178" spans="1:7" s="158" customFormat="1" ht="26.25" hidden="1" thickBot="1">
      <c r="A178" s="149" t="s">
        <v>420</v>
      </c>
      <c r="B178" s="56" t="s">
        <v>421</v>
      </c>
      <c r="C178" s="105"/>
      <c r="D178" s="105"/>
      <c r="E178" s="105"/>
      <c r="F178" s="105"/>
      <c r="G178" s="174"/>
    </row>
    <row r="179" spans="1:7" s="158" customFormat="1" ht="13.5" hidden="1" thickBot="1">
      <c r="A179" s="67" t="s">
        <v>422</v>
      </c>
      <c r="B179" s="46" t="s">
        <v>423</v>
      </c>
      <c r="C179" s="105"/>
      <c r="D179" s="105"/>
      <c r="E179" s="105"/>
      <c r="F179" s="105"/>
      <c r="G179" s="174"/>
    </row>
    <row r="180" spans="1:7" s="158" customFormat="1" ht="26.25" hidden="1" thickBot="1">
      <c r="A180" s="67" t="s">
        <v>424</v>
      </c>
      <c r="B180" s="46" t="s">
        <v>425</v>
      </c>
      <c r="C180" s="126"/>
      <c r="D180" s="126"/>
      <c r="E180" s="126"/>
      <c r="F180" s="105"/>
      <c r="G180" s="174"/>
    </row>
    <row r="181" spans="1:7" s="158" customFormat="1" ht="26.25" hidden="1" thickBot="1">
      <c r="A181" s="67" t="s">
        <v>426</v>
      </c>
      <c r="B181" s="46" t="s">
        <v>427</v>
      </c>
      <c r="C181" s="126"/>
      <c r="D181" s="126"/>
      <c r="E181" s="126"/>
      <c r="F181" s="105"/>
      <c r="G181" s="174"/>
    </row>
    <row r="182" spans="1:7" s="158" customFormat="1" ht="13.5" hidden="1" thickBot="1">
      <c r="A182" s="185" t="s">
        <v>428</v>
      </c>
      <c r="B182" s="43" t="s">
        <v>429</v>
      </c>
      <c r="C182" s="160"/>
      <c r="D182" s="160"/>
      <c r="E182" s="160"/>
      <c r="F182" s="105"/>
      <c r="G182" s="174"/>
    </row>
    <row r="183" spans="1:7" s="158" customFormat="1" ht="13.5" hidden="1" thickBot="1">
      <c r="A183" s="185" t="s">
        <v>430</v>
      </c>
      <c r="B183" s="44" t="s">
        <v>524</v>
      </c>
      <c r="C183" s="105"/>
      <c r="D183" s="105"/>
      <c r="E183" s="105"/>
      <c r="F183" s="105"/>
      <c r="G183" s="174"/>
    </row>
    <row r="184" spans="1:7" s="158" customFormat="1" ht="13.5" hidden="1" thickBot="1">
      <c r="A184" s="185" t="s">
        <v>431</v>
      </c>
      <c r="B184" s="44" t="s">
        <v>525</v>
      </c>
      <c r="C184" s="105"/>
      <c r="D184" s="105"/>
      <c r="E184" s="105"/>
      <c r="F184" s="105"/>
      <c r="G184" s="174"/>
    </row>
    <row r="185" spans="1:7" s="158" customFormat="1" ht="13.5" hidden="1" thickBot="1">
      <c r="A185" s="185" t="s">
        <v>432</v>
      </c>
      <c r="B185" s="44" t="s">
        <v>526</v>
      </c>
      <c r="C185" s="105"/>
      <c r="D185" s="105"/>
      <c r="E185" s="105"/>
      <c r="F185" s="105"/>
      <c r="G185" s="174"/>
    </row>
    <row r="186" spans="1:7" s="158" customFormat="1" ht="13.5" hidden="1" thickBot="1">
      <c r="A186" s="185" t="s">
        <v>433</v>
      </c>
      <c r="B186" s="43" t="s">
        <v>527</v>
      </c>
      <c r="C186" s="105"/>
      <c r="D186" s="105"/>
      <c r="E186" s="105"/>
      <c r="F186" s="105"/>
      <c r="G186" s="174"/>
    </row>
    <row r="187" spans="1:7" s="158" customFormat="1" ht="13.5" hidden="1" thickBot="1">
      <c r="A187" s="185" t="s">
        <v>434</v>
      </c>
      <c r="B187" s="44" t="s">
        <v>528</v>
      </c>
      <c r="C187" s="105"/>
      <c r="D187" s="105"/>
      <c r="E187" s="105"/>
      <c r="F187" s="105"/>
      <c r="G187" s="174"/>
    </row>
    <row r="188" spans="1:7" s="158" customFormat="1" ht="13.5" hidden="1" thickBot="1">
      <c r="A188" s="185" t="s">
        <v>435</v>
      </c>
      <c r="B188" s="44" t="s">
        <v>436</v>
      </c>
      <c r="C188" s="105"/>
      <c r="D188" s="105"/>
      <c r="E188" s="105"/>
      <c r="F188" s="105"/>
      <c r="G188" s="174"/>
    </row>
    <row r="189" spans="1:7" s="158" customFormat="1" ht="13.5" hidden="1" thickBot="1">
      <c r="A189" s="185" t="s">
        <v>437</v>
      </c>
      <c r="B189" s="293" t="s">
        <v>438</v>
      </c>
      <c r="C189" s="105"/>
      <c r="D189" s="105"/>
      <c r="E189" s="105"/>
      <c r="F189" s="105"/>
      <c r="G189" s="174"/>
    </row>
    <row r="190" spans="1:7" s="158" customFormat="1" ht="26.25" hidden="1" thickBot="1">
      <c r="A190" s="185" t="s">
        <v>439</v>
      </c>
      <c r="B190" s="44" t="s">
        <v>440</v>
      </c>
      <c r="C190" s="105"/>
      <c r="D190" s="105"/>
      <c r="E190" s="105"/>
      <c r="F190" s="105"/>
      <c r="G190" s="174"/>
    </row>
    <row r="191" spans="1:7" s="158" customFormat="1" ht="13.5" hidden="1" thickBot="1">
      <c r="A191" s="185" t="s">
        <v>441</v>
      </c>
      <c r="B191" s="44" t="s">
        <v>529</v>
      </c>
      <c r="C191" s="105"/>
      <c r="D191" s="105"/>
      <c r="E191" s="105"/>
      <c r="F191" s="105"/>
      <c r="G191" s="174"/>
    </row>
    <row r="192" spans="1:7" s="158" customFormat="1" ht="13.5" hidden="1" thickBot="1">
      <c r="A192" s="185" t="s">
        <v>442</v>
      </c>
      <c r="B192" s="44" t="s">
        <v>530</v>
      </c>
      <c r="C192" s="105"/>
      <c r="D192" s="105"/>
      <c r="E192" s="105"/>
      <c r="F192" s="105"/>
      <c r="G192" s="174"/>
    </row>
    <row r="193" spans="1:7" s="158" customFormat="1" ht="13.5" hidden="1" thickBot="1">
      <c r="A193" s="185" t="s">
        <v>443</v>
      </c>
      <c r="B193" s="69" t="s">
        <v>444</v>
      </c>
      <c r="C193" s="105"/>
      <c r="D193" s="105"/>
      <c r="E193" s="105"/>
      <c r="F193" s="105"/>
      <c r="G193" s="174"/>
    </row>
    <row r="194" spans="1:8" s="158" customFormat="1" ht="13.5" thickBot="1">
      <c r="A194" s="183" t="s">
        <v>72</v>
      </c>
      <c r="B194" s="42" t="s">
        <v>73</v>
      </c>
      <c r="C194" s="159">
        <f>SUM(C195+C196+C197+C198)</f>
        <v>56470</v>
      </c>
      <c r="D194" s="159">
        <f>SUM(D195+D196+D197+D198)</f>
        <v>56470</v>
      </c>
      <c r="E194" s="159">
        <f>SUM(E195+E196+E197+E198)</f>
        <v>0</v>
      </c>
      <c r="F194" s="159">
        <f>SUM(F195+F196+F197+F198)</f>
        <v>56470</v>
      </c>
      <c r="G194" s="159">
        <f>SUM(G195+G196+G197+G198)</f>
        <v>0</v>
      </c>
      <c r="H194" s="258">
        <f>SUM(F194:G194)</f>
        <v>56470</v>
      </c>
    </row>
    <row r="195" spans="1:7" s="158" customFormat="1" ht="12.75" hidden="1">
      <c r="A195" s="67" t="s">
        <v>445</v>
      </c>
      <c r="B195" s="70" t="s">
        <v>446</v>
      </c>
      <c r="C195" s="173"/>
      <c r="D195" s="173"/>
      <c r="E195" s="173"/>
      <c r="F195" s="160"/>
      <c r="G195" s="160"/>
    </row>
    <row r="196" spans="1:7" s="158" customFormat="1" ht="12.75" hidden="1">
      <c r="A196" s="181" t="s">
        <v>447</v>
      </c>
      <c r="B196" s="50" t="s">
        <v>448</v>
      </c>
      <c r="C196" s="173"/>
      <c r="D196" s="173"/>
      <c r="E196" s="173"/>
      <c r="F196" s="105"/>
      <c r="G196" s="174"/>
    </row>
    <row r="197" spans="1:7" s="158" customFormat="1" ht="12.75" hidden="1">
      <c r="A197" s="181" t="s">
        <v>449</v>
      </c>
      <c r="B197" s="50" t="s">
        <v>450</v>
      </c>
      <c r="C197" s="160"/>
      <c r="D197" s="160"/>
      <c r="E197" s="160"/>
      <c r="F197" s="105"/>
      <c r="G197" s="174"/>
    </row>
    <row r="198" spans="1:7" s="158" customFormat="1" ht="26.25" thickBot="1">
      <c r="A198" s="67" t="s">
        <v>12</v>
      </c>
      <c r="B198" s="46" t="s">
        <v>451</v>
      </c>
      <c r="C198" s="105">
        <f>budžets!C212</f>
        <v>56470</v>
      </c>
      <c r="D198" s="105">
        <f>budžets!D212</f>
        <v>56470</v>
      </c>
      <c r="E198" s="105">
        <f>budžets!E212</f>
        <v>0</v>
      </c>
      <c r="F198" s="161">
        <f>D198</f>
        <v>56470</v>
      </c>
      <c r="G198" s="161"/>
    </row>
    <row r="199" spans="1:7" s="158" customFormat="1" ht="13.5" hidden="1" thickBot="1">
      <c r="A199" s="149" t="s">
        <v>452</v>
      </c>
      <c r="B199" s="44" t="s">
        <v>453</v>
      </c>
      <c r="C199" s="160"/>
      <c r="D199" s="160"/>
      <c r="E199" s="160"/>
      <c r="F199" s="160"/>
      <c r="G199" s="172"/>
    </row>
    <row r="200" spans="1:7" s="158" customFormat="1" ht="13.5" hidden="1" thickBot="1">
      <c r="A200" s="149" t="s">
        <v>454</v>
      </c>
      <c r="B200" s="44" t="s">
        <v>455</v>
      </c>
      <c r="C200" s="105"/>
      <c r="D200" s="105"/>
      <c r="E200" s="105"/>
      <c r="F200" s="105"/>
      <c r="G200" s="174"/>
    </row>
    <row r="201" spans="1:7" s="158" customFormat="1" ht="13.5" hidden="1" thickBot="1">
      <c r="A201" s="149" t="s">
        <v>456</v>
      </c>
      <c r="B201" s="63" t="s">
        <v>457</v>
      </c>
      <c r="C201" s="105"/>
      <c r="D201" s="105"/>
      <c r="E201" s="105"/>
      <c r="F201" s="105"/>
      <c r="G201" s="174"/>
    </row>
    <row r="202" spans="1:7" s="158" customFormat="1" ht="13.5" hidden="1" thickBot="1">
      <c r="A202" s="149" t="s">
        <v>458</v>
      </c>
      <c r="B202" s="44" t="s">
        <v>459</v>
      </c>
      <c r="C202" s="105"/>
      <c r="D202" s="105"/>
      <c r="E202" s="105"/>
      <c r="F202" s="105"/>
      <c r="G202" s="174"/>
    </row>
    <row r="203" spans="1:7" s="158" customFormat="1" ht="13.5" hidden="1" thickBot="1">
      <c r="A203" s="149" t="s">
        <v>460</v>
      </c>
      <c r="B203" s="44" t="s">
        <v>461</v>
      </c>
      <c r="C203" s="105"/>
      <c r="D203" s="105"/>
      <c r="E203" s="105"/>
      <c r="F203" s="105"/>
      <c r="G203" s="174"/>
    </row>
    <row r="204" spans="1:7" s="158" customFormat="1" ht="13.5" hidden="1" thickBot="1">
      <c r="A204" s="149" t="s">
        <v>462</v>
      </c>
      <c r="B204" s="44" t="s">
        <v>463</v>
      </c>
      <c r="C204" s="105"/>
      <c r="D204" s="105"/>
      <c r="E204" s="105"/>
      <c r="F204" s="105"/>
      <c r="G204" s="174"/>
    </row>
    <row r="205" spans="1:7" s="158" customFormat="1" ht="13.5" hidden="1" thickBot="1">
      <c r="A205" s="149" t="s">
        <v>464</v>
      </c>
      <c r="B205" s="44" t="s">
        <v>465</v>
      </c>
      <c r="C205" s="105"/>
      <c r="D205" s="105"/>
      <c r="E205" s="105"/>
      <c r="F205" s="105"/>
      <c r="G205" s="174"/>
    </row>
    <row r="206" spans="1:7" s="158" customFormat="1" ht="13.5" hidden="1" thickBot="1">
      <c r="A206" s="149" t="s">
        <v>466</v>
      </c>
      <c r="B206" s="44" t="s">
        <v>467</v>
      </c>
      <c r="C206" s="105"/>
      <c r="D206" s="105"/>
      <c r="E206" s="105"/>
      <c r="F206" s="105"/>
      <c r="G206" s="174"/>
    </row>
    <row r="207" spans="1:7" s="158" customFormat="1" ht="13.5" hidden="1" thickBot="1">
      <c r="A207" s="149" t="s">
        <v>468</v>
      </c>
      <c r="B207" s="44" t="s">
        <v>469</v>
      </c>
      <c r="C207" s="105"/>
      <c r="D207" s="105"/>
      <c r="E207" s="105"/>
      <c r="F207" s="105"/>
      <c r="G207" s="174"/>
    </row>
    <row r="208" spans="1:7" s="158" customFormat="1" ht="13.5" hidden="1" thickBot="1">
      <c r="A208" s="149" t="s">
        <v>470</v>
      </c>
      <c r="B208" s="44" t="s">
        <v>471</v>
      </c>
      <c r="C208" s="105"/>
      <c r="D208" s="105"/>
      <c r="E208" s="105"/>
      <c r="F208" s="105"/>
      <c r="G208" s="174"/>
    </row>
    <row r="209" spans="1:7" s="158" customFormat="1" ht="13.5" hidden="1" thickBot="1">
      <c r="A209" s="149" t="s">
        <v>472</v>
      </c>
      <c r="B209" s="44" t="s">
        <v>473</v>
      </c>
      <c r="C209" s="105"/>
      <c r="D209" s="105"/>
      <c r="E209" s="105"/>
      <c r="F209" s="105"/>
      <c r="G209" s="174"/>
    </row>
    <row r="210" spans="1:7" s="158" customFormat="1" ht="13.5" hidden="1" thickBot="1">
      <c r="A210" s="149" t="s">
        <v>474</v>
      </c>
      <c r="B210" s="44" t="s">
        <v>475</v>
      </c>
      <c r="C210" s="224"/>
      <c r="D210" s="224"/>
      <c r="E210" s="224"/>
      <c r="F210" s="105"/>
      <c r="G210" s="174"/>
    </row>
    <row r="211" spans="1:9" s="158" customFormat="1" ht="13.5" thickBot="1">
      <c r="A211" s="187"/>
      <c r="B211" s="72" t="s">
        <v>476</v>
      </c>
      <c r="C211" s="159">
        <f>C49+C58+C62+C88+C102+C119+C123+C145+C194</f>
        <v>3256069</v>
      </c>
      <c r="D211" s="159">
        <f>D49+D58+D62+D88+D102+D119+D123+D145+D194</f>
        <v>3478156</v>
      </c>
      <c r="E211" s="159">
        <f>E49+E58+E62+E88+E102+E119+E123+E145+E194</f>
        <v>0</v>
      </c>
      <c r="F211" s="159">
        <f>F49+F58+F62+F88+F102+F119+F123+F145+F194</f>
        <v>884037</v>
      </c>
      <c r="G211" s="159">
        <f>G49+G58+G62+G88+G102+G119+G123+G145+G194</f>
        <v>2557700</v>
      </c>
      <c r="H211" s="258">
        <f>F211+G211</f>
        <v>3441737</v>
      </c>
      <c r="I211" s="258"/>
    </row>
    <row r="212" spans="1:7" s="158" customFormat="1" ht="12.75">
      <c r="A212" s="212" t="s">
        <v>2285</v>
      </c>
      <c r="B212" s="21" t="s">
        <v>2286</v>
      </c>
      <c r="C212" s="173">
        <f>budžets!C255</f>
        <v>0</v>
      </c>
      <c r="D212" s="173">
        <f>budžets!D255</f>
        <v>0</v>
      </c>
      <c r="E212" s="173">
        <f>budžets!E255</f>
        <v>0</v>
      </c>
      <c r="F212" s="160"/>
      <c r="G212" s="172"/>
    </row>
    <row r="213" spans="1:7" s="158" customFormat="1" ht="25.5" hidden="1">
      <c r="A213" s="163" t="s">
        <v>477</v>
      </c>
      <c r="B213" s="51" t="s">
        <v>478</v>
      </c>
      <c r="C213" s="126"/>
      <c r="D213" s="126"/>
      <c r="E213" s="126"/>
      <c r="F213" s="105"/>
      <c r="G213" s="105"/>
    </row>
    <row r="214" spans="1:10" s="169" customFormat="1" ht="25.5">
      <c r="A214" s="127"/>
      <c r="B214" s="46" t="s">
        <v>479</v>
      </c>
      <c r="C214" s="126">
        <f>C44-C211-C212</f>
        <v>1863344</v>
      </c>
      <c r="D214" s="126">
        <f>D44-D211-D212</f>
        <v>1677244</v>
      </c>
      <c r="E214" s="126">
        <f>E44-E211-E212</f>
        <v>0</v>
      </c>
      <c r="F214" s="126"/>
      <c r="G214" s="126"/>
      <c r="J214" s="295"/>
    </row>
    <row r="215" spans="1:7" s="158" customFormat="1" ht="25.5">
      <c r="A215" s="79" t="s">
        <v>480</v>
      </c>
      <c r="B215" s="80" t="s">
        <v>481</v>
      </c>
      <c r="C215" s="126"/>
      <c r="D215" s="126"/>
      <c r="E215" s="126"/>
      <c r="F215" s="126"/>
      <c r="G215" s="174"/>
    </row>
    <row r="216" spans="1:7" s="158" customFormat="1" ht="12.75" hidden="1">
      <c r="A216" s="123"/>
      <c r="B216" s="178"/>
      <c r="C216" s="175">
        <f>budžets!C226-C214</f>
        <v>0</v>
      </c>
      <c r="D216" s="175">
        <f>budžets!D226-D214</f>
        <v>0</v>
      </c>
      <c r="E216" s="175">
        <f>budžets!E226-E214</f>
        <v>0</v>
      </c>
      <c r="F216" s="175">
        <f>F28</f>
        <v>884037</v>
      </c>
      <c r="G216" s="158" t="s">
        <v>2270</v>
      </c>
    </row>
    <row r="217" spans="1:6" s="158" customFormat="1" ht="12.75" hidden="1">
      <c r="A217" s="123"/>
      <c r="B217" s="178"/>
      <c r="C217" s="175"/>
      <c r="D217" s="175"/>
      <c r="E217" s="175"/>
      <c r="F217" s="175">
        <f>F216-F211</f>
        <v>0</v>
      </c>
    </row>
    <row r="218" spans="1:6" s="158" customFormat="1" ht="12.75">
      <c r="A218" s="123"/>
      <c r="B218" s="178"/>
      <c r="C218" s="175"/>
      <c r="D218" s="175"/>
      <c r="E218" s="175"/>
      <c r="F218" s="175"/>
    </row>
    <row r="219" spans="1:6" s="158" customFormat="1" ht="37.5" customHeight="1">
      <c r="A219" s="310" t="s">
        <v>2305</v>
      </c>
      <c r="B219" s="310"/>
      <c r="C219" s="310"/>
      <c r="D219" s="194"/>
      <c r="E219" s="194"/>
      <c r="F219" s="236"/>
    </row>
    <row r="220" spans="1:5" s="158" customFormat="1" ht="26.25" thickBot="1">
      <c r="A220" s="73" t="s">
        <v>140</v>
      </c>
      <c r="B220" s="77" t="s">
        <v>141</v>
      </c>
      <c r="C220" s="78" t="s">
        <v>2255</v>
      </c>
      <c r="D220" s="78" t="s">
        <v>2255</v>
      </c>
      <c r="E220" s="195" t="s">
        <v>2287</v>
      </c>
    </row>
    <row r="221" spans="1:5" s="158" customFormat="1" ht="12.75">
      <c r="A221" s="179">
        <v>1100</v>
      </c>
      <c r="B221" s="45" t="s">
        <v>34</v>
      </c>
      <c r="C221" s="220">
        <f>budžets!C228</f>
        <v>963311</v>
      </c>
      <c r="D221" s="220">
        <f>budžets!D228</f>
        <v>963311</v>
      </c>
      <c r="E221" s="220">
        <f>budžets!E228</f>
        <v>0</v>
      </c>
    </row>
    <row r="222" spans="1:5" s="158" customFormat="1" ht="38.25">
      <c r="A222" s="81">
        <v>1200</v>
      </c>
      <c r="B222" s="44" t="s">
        <v>482</v>
      </c>
      <c r="C222" s="160">
        <f>budžets!C229</f>
        <v>232064</v>
      </c>
      <c r="D222" s="160">
        <f>budžets!D229</f>
        <v>232064</v>
      </c>
      <c r="E222" s="160">
        <f>budžets!E229</f>
        <v>0</v>
      </c>
    </row>
    <row r="223" spans="1:5" s="158" customFormat="1" ht="12.75">
      <c r="A223" s="81">
        <v>2000</v>
      </c>
      <c r="B223" s="44" t="s">
        <v>483</v>
      </c>
      <c r="C223" s="105"/>
      <c r="D223" s="174"/>
      <c r="E223" s="174"/>
    </row>
    <row r="224" spans="1:5" s="158" customFormat="1" ht="25.5">
      <c r="A224" s="81">
        <v>2100</v>
      </c>
      <c r="B224" s="44" t="s">
        <v>484</v>
      </c>
      <c r="C224" s="105">
        <f>budžets!C230</f>
        <v>2500</v>
      </c>
      <c r="D224" s="105">
        <f>budžets!D230</f>
        <v>2500</v>
      </c>
      <c r="E224" s="105">
        <f>budžets!E230</f>
        <v>0</v>
      </c>
    </row>
    <row r="225" spans="1:5" s="158" customFormat="1" ht="12.75">
      <c r="A225" s="81">
        <v>2200</v>
      </c>
      <c r="B225" s="44" t="s">
        <v>485</v>
      </c>
      <c r="C225" s="105">
        <f>budžets!C231</f>
        <v>1042339</v>
      </c>
      <c r="D225" s="105">
        <f>budžets!D231</f>
        <v>1123220</v>
      </c>
      <c r="E225" s="105">
        <f>budžets!E231</f>
        <v>0</v>
      </c>
    </row>
    <row r="226" spans="1:5" s="158" customFormat="1" ht="25.5">
      <c r="A226" s="81">
        <v>2300</v>
      </c>
      <c r="B226" s="44" t="s">
        <v>486</v>
      </c>
      <c r="C226" s="105">
        <f>budžets!C232</f>
        <v>203077</v>
      </c>
      <c r="D226" s="105">
        <f>budžets!D232</f>
        <v>210331</v>
      </c>
      <c r="E226" s="105">
        <f>budžets!E232</f>
        <v>0</v>
      </c>
    </row>
    <row r="227" spans="1:5" s="158" customFormat="1" ht="12.75">
      <c r="A227" s="81">
        <v>2400</v>
      </c>
      <c r="B227" s="44" t="s">
        <v>487</v>
      </c>
      <c r="C227" s="105"/>
      <c r="D227" s="174"/>
      <c r="E227" s="174"/>
    </row>
    <row r="228" spans="1:5" s="158" customFormat="1" ht="25.5">
      <c r="A228" s="81">
        <v>2500</v>
      </c>
      <c r="B228" s="44" t="s">
        <v>2212</v>
      </c>
      <c r="C228" s="105">
        <f>budžets!C233</f>
        <v>268308</v>
      </c>
      <c r="D228" s="105">
        <f>budžets!D233</f>
        <v>268308</v>
      </c>
      <c r="E228" s="105">
        <f>budžets!E233</f>
        <v>0</v>
      </c>
    </row>
    <row r="229" spans="1:5" s="158" customFormat="1" ht="38.25" hidden="1">
      <c r="A229" s="81">
        <v>2800</v>
      </c>
      <c r="B229" s="44" t="s">
        <v>489</v>
      </c>
      <c r="C229" s="105"/>
      <c r="D229" s="174"/>
      <c r="E229" s="174"/>
    </row>
    <row r="230" spans="1:5" s="158" customFormat="1" ht="25.5" hidden="1">
      <c r="A230" s="81">
        <v>3200</v>
      </c>
      <c r="B230" s="44" t="s">
        <v>490</v>
      </c>
      <c r="C230" s="105"/>
      <c r="D230" s="174"/>
      <c r="E230" s="174"/>
    </row>
    <row r="231" spans="1:5" s="158" customFormat="1" ht="12.75" hidden="1">
      <c r="A231" s="81">
        <v>4200</v>
      </c>
      <c r="B231" s="44" t="s">
        <v>491</v>
      </c>
      <c r="C231" s="105"/>
      <c r="D231" s="174"/>
      <c r="E231" s="174"/>
    </row>
    <row r="232" spans="1:5" s="158" customFormat="1" ht="12.75" hidden="1">
      <c r="A232" s="81">
        <v>4300</v>
      </c>
      <c r="B232" s="44" t="s">
        <v>492</v>
      </c>
      <c r="C232" s="105"/>
      <c r="D232" s="174"/>
      <c r="E232" s="174"/>
    </row>
    <row r="233" spans="1:5" s="158" customFormat="1" ht="12.75">
      <c r="A233" s="81">
        <v>5100</v>
      </c>
      <c r="B233" s="44" t="s">
        <v>493</v>
      </c>
      <c r="C233" s="105">
        <f>budžets!C242</f>
        <v>0</v>
      </c>
      <c r="D233" s="105">
        <f>budžets!D242</f>
        <v>0</v>
      </c>
      <c r="E233" s="105">
        <f>budžets!E242</f>
        <v>0</v>
      </c>
    </row>
    <row r="234" spans="1:5" s="158" customFormat="1" ht="12.75">
      <c r="A234" s="81">
        <v>5200</v>
      </c>
      <c r="B234" s="44" t="s">
        <v>494</v>
      </c>
      <c r="C234" s="105">
        <f>budžets!C241-budžets!C242</f>
        <v>544470</v>
      </c>
      <c r="D234" s="105">
        <f>budžets!D241-budžets!D242</f>
        <v>678422</v>
      </c>
      <c r="E234" s="105">
        <f>budžets!E241-budžets!E242</f>
        <v>0</v>
      </c>
    </row>
    <row r="235" spans="1:5" s="158" customFormat="1" ht="12.75" hidden="1">
      <c r="A235" s="81">
        <v>6200</v>
      </c>
      <c r="B235" s="44" t="s">
        <v>495</v>
      </c>
      <c r="C235" s="105"/>
      <c r="D235" s="174"/>
      <c r="E235" s="174"/>
    </row>
    <row r="236" spans="1:5" s="158" customFormat="1" ht="12.75" hidden="1">
      <c r="A236" s="81">
        <v>6300</v>
      </c>
      <c r="B236" s="44" t="s">
        <v>496</v>
      </c>
      <c r="C236" s="105"/>
      <c r="D236" s="174"/>
      <c r="E236" s="174"/>
    </row>
    <row r="237" spans="1:5" s="158" customFormat="1" ht="25.5" hidden="1">
      <c r="A237" s="81">
        <v>6400</v>
      </c>
      <c r="B237" s="44" t="s">
        <v>497</v>
      </c>
      <c r="C237" s="105"/>
      <c r="D237" s="174"/>
      <c r="E237" s="174"/>
    </row>
    <row r="238" spans="1:5" s="158" customFormat="1" ht="12.75" hidden="1">
      <c r="A238" s="81">
        <v>7200</v>
      </c>
      <c r="B238" s="44" t="s">
        <v>498</v>
      </c>
      <c r="C238" s="105"/>
      <c r="D238" s="105">
        <f>budžets!G252</f>
        <v>0</v>
      </c>
      <c r="E238" s="105">
        <f>budžets!E252</f>
        <v>0</v>
      </c>
    </row>
    <row r="239" spans="1:5" s="158" customFormat="1" ht="12.75" hidden="1">
      <c r="A239" s="81">
        <v>8500</v>
      </c>
      <c r="B239" s="174" t="s">
        <v>499</v>
      </c>
      <c r="C239" s="105"/>
      <c r="D239" s="174"/>
      <c r="E239" s="174"/>
    </row>
    <row r="240" spans="1:5" s="158" customFormat="1" ht="12.75" hidden="1">
      <c r="A240" s="81">
        <v>8900</v>
      </c>
      <c r="B240" s="174" t="s">
        <v>500</v>
      </c>
      <c r="C240" s="105"/>
      <c r="D240" s="174"/>
      <c r="E240" s="174"/>
    </row>
    <row r="241" spans="1:5" s="158" customFormat="1" ht="12.75" hidden="1">
      <c r="A241" s="81">
        <v>9263</v>
      </c>
      <c r="B241" s="174" t="s">
        <v>501</v>
      </c>
      <c r="C241" s="105"/>
      <c r="D241" s="174"/>
      <c r="E241" s="174"/>
    </row>
    <row r="242" spans="1:7" s="169" customFormat="1" ht="12.75">
      <c r="A242" s="127"/>
      <c r="B242" s="294" t="s">
        <v>502</v>
      </c>
      <c r="C242" s="126">
        <f>SUM(C221:C241)</f>
        <v>3256069</v>
      </c>
      <c r="D242" s="126">
        <f>SUM(D221:D241)</f>
        <v>3478156</v>
      </c>
      <c r="E242" s="126">
        <f>SUM(E221:E241)</f>
        <v>0</v>
      </c>
      <c r="G242" s="295"/>
    </row>
    <row r="243" spans="2:6" s="158" customFormat="1" ht="12.75" hidden="1">
      <c r="B243" s="151"/>
      <c r="C243" s="167">
        <f>C242-budžets!C224</f>
        <v>0</v>
      </c>
      <c r="D243" s="167">
        <f>D242-budžets!D224</f>
        <v>0</v>
      </c>
      <c r="E243" s="167">
        <f>E242-budžets!E224</f>
        <v>0</v>
      </c>
      <c r="F243" s="167"/>
    </row>
    <row r="244" spans="2:6" s="158" customFormat="1" ht="12.75">
      <c r="B244" s="151"/>
      <c r="C244" s="167"/>
      <c r="D244" s="167"/>
      <c r="E244" s="167"/>
      <c r="F244" s="167"/>
    </row>
    <row r="245" spans="2:6" s="158" customFormat="1" ht="12.75">
      <c r="B245" s="151"/>
      <c r="C245" s="167"/>
      <c r="D245" s="167"/>
      <c r="E245" s="167"/>
      <c r="F245" s="167"/>
    </row>
    <row r="246" spans="1:6" s="176" customFormat="1" ht="12.75">
      <c r="A246" s="96" t="s">
        <v>2281</v>
      </c>
      <c r="B246" s="152"/>
      <c r="C246" s="153"/>
      <c r="D246" s="153"/>
      <c r="E246" s="153"/>
      <c r="F246" s="167"/>
    </row>
    <row r="247" spans="1:6" s="176" customFormat="1" ht="12.75">
      <c r="A247" s="167"/>
      <c r="B247" s="154"/>
      <c r="C247" s="167"/>
      <c r="D247" s="167"/>
      <c r="E247" s="167"/>
      <c r="F247" s="167"/>
    </row>
  </sheetData>
  <sheetProtection/>
  <mergeCells count="3">
    <mergeCell ref="A219:C219"/>
    <mergeCell ref="A1:G1"/>
    <mergeCell ref="A47:D47"/>
  </mergeCells>
  <printOptions horizontalCentered="1"/>
  <pageMargins left="0" right="0" top="0.5511811023622047" bottom="0.1968503937007874" header="0.31496062992125984" footer="0.31496062992125984"/>
  <pageSetup horizontalDpi="600" verticalDpi="600" orientation="portrait" paperSize="9" scale="95" r:id="rId3"/>
  <headerFooter>
    <oddHeader>&amp;R&amp;P</oddHeader>
  </headerFooter>
  <legacyDrawing r:id="rId2"/>
</worksheet>
</file>

<file path=xl/worksheets/sheet3.xml><?xml version="1.0" encoding="utf-8"?>
<worksheet xmlns="http://schemas.openxmlformats.org/spreadsheetml/2006/main" xmlns:r="http://schemas.openxmlformats.org/officeDocument/2006/relationships">
  <dimension ref="A1:FQ1205"/>
  <sheetViews>
    <sheetView zoomScalePageLayoutView="0" workbookViewId="0" topLeftCell="A1">
      <selection activeCell="H185" sqref="H185"/>
    </sheetView>
  </sheetViews>
  <sheetFormatPr defaultColWidth="9.140625" defaultRowHeight="12.75"/>
  <cols>
    <col min="1" max="1" width="13.28125" style="145" customWidth="1"/>
    <col min="2" max="2" width="49.57421875" style="148" customWidth="1"/>
    <col min="3" max="3" width="10.57421875" style="84" hidden="1" customWidth="1"/>
    <col min="4" max="4" width="11.28125" style="84" customWidth="1"/>
    <col min="5" max="9" width="9.140625" style="84" customWidth="1"/>
    <col min="10" max="10" width="9.140625" style="85" customWidth="1"/>
    <col min="11" max="16384" width="9.140625" style="84" customWidth="1"/>
  </cols>
  <sheetData>
    <row r="1" spans="1:10" s="82" customFormat="1" ht="12.75">
      <c r="A1" s="312"/>
      <c r="B1" s="312"/>
      <c r="J1" s="83"/>
    </row>
    <row r="2" spans="1:2" ht="12.75">
      <c r="A2" s="120" t="s">
        <v>2282</v>
      </c>
      <c r="B2" s="120"/>
    </row>
    <row r="3" spans="1:2" ht="12.75">
      <c r="A3" s="120"/>
      <c r="B3" s="120"/>
    </row>
    <row r="4" spans="1:2" ht="12.75">
      <c r="A4" s="121"/>
      <c r="B4" s="120"/>
    </row>
    <row r="5" spans="1:4" ht="15.75" customHeight="1">
      <c r="A5" s="314" t="s">
        <v>2310</v>
      </c>
      <c r="B5" s="314"/>
      <c r="C5" s="314"/>
      <c r="D5" s="314"/>
    </row>
    <row r="6" spans="1:10" s="86" customFormat="1" ht="12.75">
      <c r="A6" s="122"/>
      <c r="B6" s="122"/>
      <c r="J6" s="87"/>
    </row>
    <row r="7" spans="1:10" s="177" customFormat="1" ht="26.25" thickBot="1">
      <c r="A7" s="124" t="s">
        <v>531</v>
      </c>
      <c r="B7" s="124" t="s">
        <v>532</v>
      </c>
      <c r="C7" s="78" t="s">
        <v>2255</v>
      </c>
      <c r="D7" s="78" t="s">
        <v>2255</v>
      </c>
      <c r="J7" s="85"/>
    </row>
    <row r="8" spans="1:10" s="88" customFormat="1" ht="12.75">
      <c r="A8" s="119" t="s">
        <v>533</v>
      </c>
      <c r="B8" s="119" t="s">
        <v>25</v>
      </c>
      <c r="C8" s="223">
        <f>C147+C399+C520+C436</f>
        <v>3046125</v>
      </c>
      <c r="D8" s="223">
        <f>D147+D399+D520+D436</f>
        <v>3082112</v>
      </c>
      <c r="H8" s="84"/>
      <c r="I8" s="84"/>
      <c r="J8" s="89"/>
    </row>
    <row r="9" spans="1:10" s="88" customFormat="1" ht="12.75" hidden="1">
      <c r="A9" s="97"/>
      <c r="B9" s="97" t="s">
        <v>142</v>
      </c>
      <c r="C9" s="229"/>
      <c r="D9" s="229"/>
      <c r="H9" s="84"/>
      <c r="I9" s="84"/>
      <c r="J9" s="89"/>
    </row>
    <row r="10" spans="1:10" s="88" customFormat="1" ht="12.75" hidden="1">
      <c r="A10" s="97" t="s">
        <v>534</v>
      </c>
      <c r="B10" s="97" t="s">
        <v>535</v>
      </c>
      <c r="C10" s="229"/>
      <c r="D10" s="229"/>
      <c r="H10" s="84"/>
      <c r="I10" s="84"/>
      <c r="J10" s="89"/>
    </row>
    <row r="11" spans="1:10" s="88" customFormat="1" ht="12.75" hidden="1">
      <c r="A11" s="98" t="s">
        <v>536</v>
      </c>
      <c r="B11" s="98" t="s">
        <v>144</v>
      </c>
      <c r="C11" s="229"/>
      <c r="D11" s="229"/>
      <c r="H11" s="84"/>
      <c r="I11" s="84"/>
      <c r="J11" s="89"/>
    </row>
    <row r="12" spans="1:10" s="88" customFormat="1" ht="12.75" hidden="1">
      <c r="A12" s="98" t="s">
        <v>143</v>
      </c>
      <c r="B12" s="98" t="s">
        <v>537</v>
      </c>
      <c r="C12" s="229"/>
      <c r="D12" s="229"/>
      <c r="H12" s="84"/>
      <c r="I12" s="84"/>
      <c r="J12" s="89"/>
    </row>
    <row r="13" spans="1:10" s="88" customFormat="1" ht="25.5" hidden="1">
      <c r="A13" s="98" t="s">
        <v>145</v>
      </c>
      <c r="B13" s="98" t="s">
        <v>538</v>
      </c>
      <c r="C13" s="229"/>
      <c r="D13" s="229"/>
      <c r="H13" s="84"/>
      <c r="I13" s="84"/>
      <c r="J13" s="89"/>
    </row>
    <row r="14" spans="1:10" s="90" customFormat="1" ht="25.5" hidden="1">
      <c r="A14" s="98" t="s">
        <v>147</v>
      </c>
      <c r="B14" s="98" t="s">
        <v>539</v>
      </c>
      <c r="C14" s="230"/>
      <c r="D14" s="230"/>
      <c r="H14" s="84"/>
      <c r="I14" s="84"/>
      <c r="J14" s="89"/>
    </row>
    <row r="15" spans="1:10" s="90" customFormat="1" ht="12.75" hidden="1">
      <c r="A15" s="98" t="s">
        <v>540</v>
      </c>
      <c r="B15" s="98" t="s">
        <v>541</v>
      </c>
      <c r="C15" s="230"/>
      <c r="D15" s="230"/>
      <c r="H15" s="84"/>
      <c r="I15" s="84"/>
      <c r="J15" s="89"/>
    </row>
    <row r="16" spans="1:10" s="90" customFormat="1" ht="25.5" hidden="1">
      <c r="A16" s="98" t="s">
        <v>542</v>
      </c>
      <c r="B16" s="98" t="s">
        <v>543</v>
      </c>
      <c r="C16" s="230"/>
      <c r="D16" s="230"/>
      <c r="H16" s="84"/>
      <c r="I16" s="84"/>
      <c r="J16" s="89"/>
    </row>
    <row r="17" spans="1:10" s="90" customFormat="1" ht="12.75" hidden="1">
      <c r="A17" s="98" t="s">
        <v>544</v>
      </c>
      <c r="B17" s="98" t="s">
        <v>545</v>
      </c>
      <c r="C17" s="230"/>
      <c r="D17" s="230"/>
      <c r="H17" s="84"/>
      <c r="I17" s="84"/>
      <c r="J17" s="89"/>
    </row>
    <row r="18" spans="1:10" s="88" customFormat="1" ht="12.75" hidden="1">
      <c r="A18" s="98" t="s">
        <v>546</v>
      </c>
      <c r="B18" s="98" t="s">
        <v>547</v>
      </c>
      <c r="C18" s="229"/>
      <c r="D18" s="229"/>
      <c r="H18" s="84"/>
      <c r="I18" s="84"/>
      <c r="J18" s="89"/>
    </row>
    <row r="19" spans="1:10" ht="12.75" hidden="1">
      <c r="A19" s="98" t="s">
        <v>548</v>
      </c>
      <c r="B19" s="98" t="s">
        <v>549</v>
      </c>
      <c r="C19" s="231"/>
      <c r="D19" s="231"/>
      <c r="J19" s="89"/>
    </row>
    <row r="20" spans="1:10" ht="12.75" hidden="1">
      <c r="A20" s="98" t="s">
        <v>550</v>
      </c>
      <c r="B20" s="98" t="s">
        <v>551</v>
      </c>
      <c r="C20" s="231"/>
      <c r="D20" s="231"/>
      <c r="J20" s="89"/>
    </row>
    <row r="21" spans="1:10" s="90" customFormat="1" ht="12.75" hidden="1">
      <c r="A21" s="97" t="s">
        <v>552</v>
      </c>
      <c r="B21" s="97" t="s">
        <v>553</v>
      </c>
      <c r="C21" s="230"/>
      <c r="D21" s="230"/>
      <c r="H21" s="84"/>
      <c r="I21" s="84"/>
      <c r="J21" s="89"/>
    </row>
    <row r="22" spans="1:10" s="90" customFormat="1" ht="12.75" hidden="1">
      <c r="A22" s="98" t="s">
        <v>554</v>
      </c>
      <c r="B22" s="98" t="s">
        <v>555</v>
      </c>
      <c r="C22" s="230"/>
      <c r="D22" s="230"/>
      <c r="H22" s="84"/>
      <c r="I22" s="84"/>
      <c r="J22" s="89"/>
    </row>
    <row r="23" spans="1:10" ht="25.5" hidden="1">
      <c r="A23" s="98" t="s">
        <v>556</v>
      </c>
      <c r="B23" s="98" t="s">
        <v>557</v>
      </c>
      <c r="C23" s="231"/>
      <c r="D23" s="231"/>
      <c r="J23" s="89"/>
    </row>
    <row r="24" spans="1:10" s="90" customFormat="1" ht="25.5" hidden="1">
      <c r="A24" s="98" t="s">
        <v>558</v>
      </c>
      <c r="B24" s="98" t="s">
        <v>559</v>
      </c>
      <c r="C24" s="230"/>
      <c r="D24" s="230"/>
      <c r="H24" s="84"/>
      <c r="I24" s="84"/>
      <c r="J24" s="89"/>
    </row>
    <row r="25" spans="1:10" s="90" customFormat="1" ht="12.75" hidden="1">
      <c r="A25" s="98" t="s">
        <v>560</v>
      </c>
      <c r="B25" s="98" t="s">
        <v>561</v>
      </c>
      <c r="C25" s="230"/>
      <c r="D25" s="230"/>
      <c r="H25" s="84"/>
      <c r="I25" s="84"/>
      <c r="J25" s="89"/>
    </row>
    <row r="26" spans="1:10" ht="12.75" hidden="1">
      <c r="A26" s="98" t="s">
        <v>562</v>
      </c>
      <c r="B26" s="98" t="s">
        <v>563</v>
      </c>
      <c r="C26" s="231"/>
      <c r="D26" s="231"/>
      <c r="J26" s="89"/>
    </row>
    <row r="27" spans="1:10" ht="25.5" hidden="1">
      <c r="A27" s="98" t="s">
        <v>564</v>
      </c>
      <c r="B27" s="98" t="s">
        <v>565</v>
      </c>
      <c r="C27" s="231"/>
      <c r="D27" s="231"/>
      <c r="J27" s="89"/>
    </row>
    <row r="28" spans="1:10" s="88" customFormat="1" ht="25.5" hidden="1">
      <c r="A28" s="98" t="s">
        <v>566</v>
      </c>
      <c r="B28" s="98" t="s">
        <v>567</v>
      </c>
      <c r="C28" s="229"/>
      <c r="D28" s="229"/>
      <c r="H28" s="84"/>
      <c r="I28" s="84"/>
      <c r="J28" s="89"/>
    </row>
    <row r="29" spans="1:10" ht="25.5" hidden="1">
      <c r="A29" s="98" t="s">
        <v>568</v>
      </c>
      <c r="B29" s="98" t="s">
        <v>569</v>
      </c>
      <c r="C29" s="231"/>
      <c r="D29" s="231"/>
      <c r="J29" s="89"/>
    </row>
    <row r="30" spans="1:10" ht="38.25" hidden="1">
      <c r="A30" s="98" t="s">
        <v>570</v>
      </c>
      <c r="B30" s="98" t="s">
        <v>571</v>
      </c>
      <c r="C30" s="231"/>
      <c r="D30" s="231"/>
      <c r="J30" s="89"/>
    </row>
    <row r="31" spans="1:10" s="88" customFormat="1" ht="25.5" hidden="1">
      <c r="A31" s="98" t="s">
        <v>572</v>
      </c>
      <c r="B31" s="98" t="s">
        <v>573</v>
      </c>
      <c r="C31" s="229"/>
      <c r="D31" s="229"/>
      <c r="H31" s="84"/>
      <c r="I31" s="84"/>
      <c r="J31" s="89"/>
    </row>
    <row r="32" spans="1:10" s="88" customFormat="1" ht="12.75" hidden="1">
      <c r="A32" s="97" t="s">
        <v>149</v>
      </c>
      <c r="B32" s="97" t="s">
        <v>574</v>
      </c>
      <c r="C32" s="229"/>
      <c r="D32" s="229"/>
      <c r="H32" s="84"/>
      <c r="I32" s="84"/>
      <c r="J32" s="89"/>
    </row>
    <row r="33" spans="1:10" s="88" customFormat="1" ht="12.75" hidden="1">
      <c r="A33" s="98" t="s">
        <v>151</v>
      </c>
      <c r="B33" s="98" t="s">
        <v>68</v>
      </c>
      <c r="C33" s="229"/>
      <c r="D33" s="229"/>
      <c r="H33" s="84"/>
      <c r="I33" s="84"/>
      <c r="J33" s="89"/>
    </row>
    <row r="34" spans="1:10" ht="12.75" hidden="1">
      <c r="A34" s="98" t="s">
        <v>152</v>
      </c>
      <c r="B34" s="98" t="s">
        <v>153</v>
      </c>
      <c r="C34" s="231"/>
      <c r="D34" s="231"/>
      <c r="J34" s="89"/>
    </row>
    <row r="35" spans="1:10" ht="25.5" hidden="1">
      <c r="A35" s="98" t="s">
        <v>575</v>
      </c>
      <c r="B35" s="98" t="s">
        <v>576</v>
      </c>
      <c r="C35" s="231"/>
      <c r="D35" s="231"/>
      <c r="J35" s="89"/>
    </row>
    <row r="36" spans="1:10" ht="12.75" hidden="1">
      <c r="A36" s="98" t="s">
        <v>577</v>
      </c>
      <c r="B36" s="98" t="s">
        <v>578</v>
      </c>
      <c r="C36" s="231"/>
      <c r="D36" s="231"/>
      <c r="J36" s="89"/>
    </row>
    <row r="37" spans="1:10" ht="12.75" hidden="1">
      <c r="A37" s="98" t="s">
        <v>154</v>
      </c>
      <c r="B37" s="98" t="s">
        <v>579</v>
      </c>
      <c r="C37" s="231"/>
      <c r="D37" s="231"/>
      <c r="J37" s="89"/>
    </row>
    <row r="38" spans="1:10" ht="25.5" hidden="1">
      <c r="A38" s="98" t="s">
        <v>580</v>
      </c>
      <c r="B38" s="98" t="s">
        <v>581</v>
      </c>
      <c r="C38" s="231"/>
      <c r="D38" s="231"/>
      <c r="J38" s="89"/>
    </row>
    <row r="39" spans="1:10" ht="25.5" hidden="1">
      <c r="A39" s="98" t="s">
        <v>582</v>
      </c>
      <c r="B39" s="98" t="s">
        <v>583</v>
      </c>
      <c r="C39" s="231"/>
      <c r="D39" s="231"/>
      <c r="J39" s="89"/>
    </row>
    <row r="40" spans="1:10" ht="12.75" hidden="1">
      <c r="A40" s="98" t="s">
        <v>584</v>
      </c>
      <c r="B40" s="98" t="s">
        <v>585</v>
      </c>
      <c r="C40" s="231"/>
      <c r="D40" s="231"/>
      <c r="J40" s="89"/>
    </row>
    <row r="41" spans="1:10" ht="12.75" hidden="1">
      <c r="A41" s="98" t="s">
        <v>586</v>
      </c>
      <c r="B41" s="98" t="s">
        <v>587</v>
      </c>
      <c r="C41" s="231"/>
      <c r="D41" s="231"/>
      <c r="J41" s="89"/>
    </row>
    <row r="42" spans="1:10" s="88" customFormat="1" ht="12.75" hidden="1">
      <c r="A42" s="97" t="s">
        <v>588</v>
      </c>
      <c r="B42" s="97" t="s">
        <v>589</v>
      </c>
      <c r="C42" s="229"/>
      <c r="D42" s="229"/>
      <c r="H42" s="84"/>
      <c r="I42" s="84"/>
      <c r="J42" s="89"/>
    </row>
    <row r="43" spans="1:10" s="88" customFormat="1" ht="12.75" hidden="1">
      <c r="A43" s="98" t="s">
        <v>590</v>
      </c>
      <c r="B43" s="98" t="s">
        <v>67</v>
      </c>
      <c r="C43" s="229"/>
      <c r="D43" s="229"/>
      <c r="H43" s="84"/>
      <c r="I43" s="84"/>
      <c r="J43" s="89"/>
    </row>
    <row r="44" spans="1:10" s="88" customFormat="1" ht="12.75" hidden="1">
      <c r="A44" s="98" t="s">
        <v>591</v>
      </c>
      <c r="B44" s="98" t="s">
        <v>592</v>
      </c>
      <c r="C44" s="229"/>
      <c r="D44" s="229"/>
      <c r="H44" s="84"/>
      <c r="I44" s="84"/>
      <c r="J44" s="89"/>
    </row>
    <row r="45" spans="1:10" s="88" customFormat="1" ht="12.75" hidden="1">
      <c r="A45" s="98" t="s">
        <v>593</v>
      </c>
      <c r="B45" s="98" t="s">
        <v>594</v>
      </c>
      <c r="C45" s="229"/>
      <c r="D45" s="229"/>
      <c r="H45" s="84"/>
      <c r="I45" s="84"/>
      <c r="J45" s="89"/>
    </row>
    <row r="46" spans="1:10" s="88" customFormat="1" ht="25.5" hidden="1">
      <c r="A46" s="98" t="s">
        <v>595</v>
      </c>
      <c r="B46" s="98" t="s">
        <v>596</v>
      </c>
      <c r="C46" s="229"/>
      <c r="D46" s="229"/>
      <c r="H46" s="84"/>
      <c r="I46" s="84"/>
      <c r="J46" s="89"/>
    </row>
    <row r="47" spans="1:10" s="88" customFormat="1" ht="25.5" hidden="1">
      <c r="A47" s="98" t="s">
        <v>597</v>
      </c>
      <c r="B47" s="98" t="s">
        <v>598</v>
      </c>
      <c r="C47" s="229"/>
      <c r="D47" s="229"/>
      <c r="H47" s="84"/>
      <c r="I47" s="84"/>
      <c r="J47" s="89"/>
    </row>
    <row r="48" spans="1:10" s="88" customFormat="1" ht="38.25" hidden="1">
      <c r="A48" s="98" t="s">
        <v>599</v>
      </c>
      <c r="B48" s="98" t="s">
        <v>600</v>
      </c>
      <c r="C48" s="229"/>
      <c r="D48" s="229"/>
      <c r="H48" s="84"/>
      <c r="I48" s="84"/>
      <c r="J48" s="89"/>
    </row>
    <row r="49" spans="1:10" ht="25.5" hidden="1">
      <c r="A49" s="98" t="s">
        <v>601</v>
      </c>
      <c r="B49" s="98" t="s">
        <v>602</v>
      </c>
      <c r="C49" s="231"/>
      <c r="D49" s="231"/>
      <c r="J49" s="89"/>
    </row>
    <row r="50" spans="1:10" ht="12.75" hidden="1">
      <c r="A50" s="98"/>
      <c r="B50" s="98" t="s">
        <v>603</v>
      </c>
      <c r="C50" s="231"/>
      <c r="D50" s="231"/>
      <c r="J50" s="89"/>
    </row>
    <row r="51" spans="1:10" ht="12.75" hidden="1">
      <c r="A51" s="98" t="s">
        <v>604</v>
      </c>
      <c r="B51" s="98" t="s">
        <v>605</v>
      </c>
      <c r="C51" s="231"/>
      <c r="D51" s="231"/>
      <c r="J51" s="89"/>
    </row>
    <row r="52" spans="1:10" ht="12.75" hidden="1">
      <c r="A52" s="98" t="s">
        <v>606</v>
      </c>
      <c r="B52" s="98" t="s">
        <v>607</v>
      </c>
      <c r="C52" s="231"/>
      <c r="D52" s="231"/>
      <c r="J52" s="89"/>
    </row>
    <row r="53" spans="1:10" ht="12.75" hidden="1">
      <c r="A53" s="98" t="s">
        <v>608</v>
      </c>
      <c r="B53" s="98" t="s">
        <v>609</v>
      </c>
      <c r="C53" s="231"/>
      <c r="D53" s="231"/>
      <c r="J53" s="89"/>
    </row>
    <row r="54" spans="1:10" s="88" customFormat="1" ht="12.75" hidden="1">
      <c r="A54" s="98" t="s">
        <v>610</v>
      </c>
      <c r="B54" s="98" t="s">
        <v>611</v>
      </c>
      <c r="C54" s="229"/>
      <c r="D54" s="229"/>
      <c r="H54" s="84"/>
      <c r="I54" s="84"/>
      <c r="J54" s="89"/>
    </row>
    <row r="55" spans="1:10" s="88" customFormat="1" ht="12.75" hidden="1">
      <c r="A55" s="98" t="s">
        <v>612</v>
      </c>
      <c r="B55" s="98" t="s">
        <v>613</v>
      </c>
      <c r="C55" s="229"/>
      <c r="D55" s="229"/>
      <c r="H55" s="84"/>
      <c r="I55" s="84"/>
      <c r="J55" s="89"/>
    </row>
    <row r="56" spans="1:10" s="88" customFormat="1" ht="25.5" hidden="1">
      <c r="A56" s="98" t="s">
        <v>614</v>
      </c>
      <c r="B56" s="98" t="s">
        <v>615</v>
      </c>
      <c r="C56" s="229"/>
      <c r="D56" s="229"/>
      <c r="H56" s="84"/>
      <c r="I56" s="84"/>
      <c r="J56" s="89"/>
    </row>
    <row r="57" spans="1:10" s="88" customFormat="1" ht="12.75" hidden="1">
      <c r="A57" s="98" t="s">
        <v>616</v>
      </c>
      <c r="B57" s="98" t="s">
        <v>617</v>
      </c>
      <c r="C57" s="229"/>
      <c r="D57" s="229"/>
      <c r="H57" s="84"/>
      <c r="I57" s="84"/>
      <c r="J57" s="89"/>
    </row>
    <row r="58" spans="1:10" s="88" customFormat="1" ht="12.75" hidden="1">
      <c r="A58" s="98" t="s">
        <v>618</v>
      </c>
      <c r="B58" s="98" t="s">
        <v>619</v>
      </c>
      <c r="C58" s="229"/>
      <c r="D58" s="229"/>
      <c r="H58" s="84"/>
      <c r="I58" s="84"/>
      <c r="J58" s="89"/>
    </row>
    <row r="59" spans="1:10" s="88" customFormat="1" ht="12.75" hidden="1">
      <c r="A59" s="98" t="s">
        <v>620</v>
      </c>
      <c r="B59" s="98" t="s">
        <v>621</v>
      </c>
      <c r="C59" s="229"/>
      <c r="D59" s="229"/>
      <c r="H59" s="84"/>
      <c r="I59" s="84"/>
      <c r="J59" s="89"/>
    </row>
    <row r="60" spans="1:10" s="88" customFormat="1" ht="12.75" hidden="1">
      <c r="A60" s="98" t="s">
        <v>622</v>
      </c>
      <c r="B60" s="98" t="s">
        <v>623</v>
      </c>
      <c r="C60" s="229"/>
      <c r="D60" s="229"/>
      <c r="H60" s="84"/>
      <c r="I60" s="84"/>
      <c r="J60" s="89"/>
    </row>
    <row r="61" spans="1:10" s="88" customFormat="1" ht="12.75" hidden="1">
      <c r="A61" s="98" t="s">
        <v>624</v>
      </c>
      <c r="B61" s="98" t="s">
        <v>625</v>
      </c>
      <c r="C61" s="229"/>
      <c r="D61" s="229"/>
      <c r="H61" s="84"/>
      <c r="I61" s="84"/>
      <c r="J61" s="89"/>
    </row>
    <row r="62" spans="1:10" s="88" customFormat="1" ht="12.75" hidden="1">
      <c r="A62" s="98" t="s">
        <v>626</v>
      </c>
      <c r="B62" s="98" t="s">
        <v>627</v>
      </c>
      <c r="C62" s="229"/>
      <c r="D62" s="229"/>
      <c r="H62" s="84"/>
      <c r="I62" s="84"/>
      <c r="J62" s="89"/>
    </row>
    <row r="63" spans="1:10" s="88" customFormat="1" ht="25.5" hidden="1">
      <c r="A63" s="98" t="s">
        <v>628</v>
      </c>
      <c r="B63" s="98" t="s">
        <v>629</v>
      </c>
      <c r="C63" s="229"/>
      <c r="D63" s="229"/>
      <c r="H63" s="84"/>
      <c r="I63" s="84"/>
      <c r="J63" s="89"/>
    </row>
    <row r="64" spans="1:10" s="88" customFormat="1" ht="12.75" hidden="1">
      <c r="A64" s="98" t="s">
        <v>630</v>
      </c>
      <c r="B64" s="98" t="s">
        <v>631</v>
      </c>
      <c r="C64" s="229"/>
      <c r="D64" s="229"/>
      <c r="H64" s="84"/>
      <c r="I64" s="84"/>
      <c r="J64" s="89"/>
    </row>
    <row r="65" spans="1:10" s="88" customFormat="1" ht="25.5" hidden="1">
      <c r="A65" s="98" t="s">
        <v>632</v>
      </c>
      <c r="B65" s="98" t="s">
        <v>633</v>
      </c>
      <c r="C65" s="229"/>
      <c r="D65" s="229"/>
      <c r="H65" s="84"/>
      <c r="I65" s="84"/>
      <c r="J65" s="89"/>
    </row>
    <row r="66" spans="1:10" s="88" customFormat="1" ht="38.25" hidden="1">
      <c r="A66" s="98" t="s">
        <v>634</v>
      </c>
      <c r="B66" s="98" t="s">
        <v>635</v>
      </c>
      <c r="C66" s="229"/>
      <c r="D66" s="229"/>
      <c r="H66" s="84"/>
      <c r="I66" s="84"/>
      <c r="J66" s="89"/>
    </row>
    <row r="67" spans="1:10" s="88" customFormat="1" ht="38.25" hidden="1">
      <c r="A67" s="98" t="s">
        <v>636</v>
      </c>
      <c r="B67" s="98" t="s">
        <v>637</v>
      </c>
      <c r="C67" s="229"/>
      <c r="D67" s="229"/>
      <c r="H67" s="84"/>
      <c r="I67" s="84"/>
      <c r="J67" s="89"/>
    </row>
    <row r="68" spans="1:10" s="88" customFormat="1" ht="38.25" hidden="1">
      <c r="A68" s="98" t="s">
        <v>638</v>
      </c>
      <c r="B68" s="98" t="s">
        <v>639</v>
      </c>
      <c r="C68" s="229"/>
      <c r="D68" s="229"/>
      <c r="H68" s="84"/>
      <c r="I68" s="84"/>
      <c r="J68" s="89"/>
    </row>
    <row r="69" spans="1:10" s="88" customFormat="1" ht="38.25" hidden="1">
      <c r="A69" s="98" t="s">
        <v>640</v>
      </c>
      <c r="B69" s="98" t="s">
        <v>641</v>
      </c>
      <c r="C69" s="229"/>
      <c r="D69" s="229"/>
      <c r="H69" s="84"/>
      <c r="I69" s="84"/>
      <c r="J69" s="89"/>
    </row>
    <row r="70" spans="1:10" s="88" customFormat="1" ht="63.75" hidden="1">
      <c r="A70" s="98" t="s">
        <v>642</v>
      </c>
      <c r="B70" s="98" t="s">
        <v>643</v>
      </c>
      <c r="C70" s="229"/>
      <c r="D70" s="229"/>
      <c r="H70" s="84"/>
      <c r="I70" s="84"/>
      <c r="J70" s="89"/>
    </row>
    <row r="71" spans="1:10" s="88" customFormat="1" ht="12.75" hidden="1">
      <c r="A71" s="98" t="s">
        <v>644</v>
      </c>
      <c r="B71" s="98" t="s">
        <v>645</v>
      </c>
      <c r="C71" s="229"/>
      <c r="D71" s="229"/>
      <c r="H71" s="84"/>
      <c r="I71" s="84"/>
      <c r="J71" s="89"/>
    </row>
    <row r="72" spans="1:10" s="88" customFormat="1" ht="25.5" hidden="1">
      <c r="A72" s="98" t="s">
        <v>646</v>
      </c>
      <c r="B72" s="98" t="s">
        <v>647</v>
      </c>
      <c r="C72" s="229"/>
      <c r="D72" s="229"/>
      <c r="H72" s="84"/>
      <c r="I72" s="84"/>
      <c r="J72" s="89"/>
    </row>
    <row r="73" spans="1:10" s="88" customFormat="1" ht="12.75" hidden="1">
      <c r="A73" s="98" t="s">
        <v>648</v>
      </c>
      <c r="B73" s="98" t="s">
        <v>607</v>
      </c>
      <c r="C73" s="229"/>
      <c r="D73" s="229"/>
      <c r="H73" s="84"/>
      <c r="I73" s="84"/>
      <c r="J73" s="89"/>
    </row>
    <row r="74" spans="1:10" s="88" customFormat="1" ht="12.75" hidden="1">
      <c r="A74" s="98" t="s">
        <v>649</v>
      </c>
      <c r="B74" s="98" t="s">
        <v>609</v>
      </c>
      <c r="C74" s="229"/>
      <c r="D74" s="229"/>
      <c r="H74" s="84"/>
      <c r="I74" s="84"/>
      <c r="J74" s="89"/>
    </row>
    <row r="75" spans="1:10" s="88" customFormat="1" ht="12.75" hidden="1">
      <c r="A75" s="98" t="s">
        <v>650</v>
      </c>
      <c r="B75" s="98" t="s">
        <v>611</v>
      </c>
      <c r="C75" s="229"/>
      <c r="D75" s="229"/>
      <c r="H75" s="84"/>
      <c r="I75" s="84"/>
      <c r="J75" s="89"/>
    </row>
    <row r="76" spans="1:10" s="88" customFormat="1" ht="12.75" hidden="1">
      <c r="A76" s="98" t="s">
        <v>651</v>
      </c>
      <c r="B76" s="98" t="s">
        <v>613</v>
      </c>
      <c r="C76" s="229"/>
      <c r="D76" s="229"/>
      <c r="H76" s="84"/>
      <c r="I76" s="84"/>
      <c r="J76" s="89"/>
    </row>
    <row r="77" spans="1:10" s="88" customFormat="1" ht="25.5" hidden="1">
      <c r="A77" s="98" t="s">
        <v>652</v>
      </c>
      <c r="B77" s="98" t="s">
        <v>615</v>
      </c>
      <c r="C77" s="229"/>
      <c r="D77" s="229"/>
      <c r="H77" s="84"/>
      <c r="I77" s="84"/>
      <c r="J77" s="89"/>
    </row>
    <row r="78" spans="1:10" s="88" customFormat="1" ht="12.75" hidden="1">
      <c r="A78" s="98" t="s">
        <v>653</v>
      </c>
      <c r="B78" s="98" t="s">
        <v>617</v>
      </c>
      <c r="C78" s="229"/>
      <c r="D78" s="229"/>
      <c r="H78" s="84"/>
      <c r="I78" s="84"/>
      <c r="J78" s="89"/>
    </row>
    <row r="79" spans="1:10" s="88" customFormat="1" ht="12.75" hidden="1">
      <c r="A79" s="98" t="s">
        <v>654</v>
      </c>
      <c r="B79" s="98" t="s">
        <v>619</v>
      </c>
      <c r="C79" s="229"/>
      <c r="D79" s="229"/>
      <c r="H79" s="84"/>
      <c r="I79" s="84"/>
      <c r="J79" s="89"/>
    </row>
    <row r="80" spans="1:10" s="88" customFormat="1" ht="12.75" hidden="1">
      <c r="A80" s="98" t="s">
        <v>655</v>
      </c>
      <c r="B80" s="98" t="s">
        <v>621</v>
      </c>
      <c r="C80" s="229"/>
      <c r="D80" s="229"/>
      <c r="H80" s="84"/>
      <c r="I80" s="84"/>
      <c r="J80" s="89"/>
    </row>
    <row r="81" spans="1:10" s="88" customFormat="1" ht="12.75" hidden="1">
      <c r="A81" s="98" t="s">
        <v>656</v>
      </c>
      <c r="B81" s="98" t="s">
        <v>623</v>
      </c>
      <c r="C81" s="229"/>
      <c r="D81" s="229"/>
      <c r="H81" s="84"/>
      <c r="I81" s="84"/>
      <c r="J81" s="89"/>
    </row>
    <row r="82" spans="1:10" s="88" customFormat="1" ht="12.75" hidden="1">
      <c r="A82" s="98" t="s">
        <v>657</v>
      </c>
      <c r="B82" s="98" t="s">
        <v>625</v>
      </c>
      <c r="C82" s="229"/>
      <c r="D82" s="229"/>
      <c r="H82" s="84"/>
      <c r="I82" s="84"/>
      <c r="J82" s="89"/>
    </row>
    <row r="83" spans="1:10" s="88" customFormat="1" ht="12.75" hidden="1">
      <c r="A83" s="98" t="s">
        <v>658</v>
      </c>
      <c r="B83" s="98" t="s">
        <v>627</v>
      </c>
      <c r="C83" s="229"/>
      <c r="D83" s="229"/>
      <c r="H83" s="84"/>
      <c r="I83" s="84"/>
      <c r="J83" s="89"/>
    </row>
    <row r="84" spans="1:10" s="88" customFormat="1" ht="25.5" hidden="1">
      <c r="A84" s="98" t="s">
        <v>659</v>
      </c>
      <c r="B84" s="98" t="s">
        <v>629</v>
      </c>
      <c r="C84" s="229"/>
      <c r="D84" s="229"/>
      <c r="H84" s="84"/>
      <c r="I84" s="84"/>
      <c r="J84" s="89"/>
    </row>
    <row r="85" spans="1:10" s="88" customFormat="1" ht="12.75" hidden="1">
      <c r="A85" s="98" t="s">
        <v>660</v>
      </c>
      <c r="B85" s="98" t="s">
        <v>631</v>
      </c>
      <c r="C85" s="229"/>
      <c r="D85" s="229"/>
      <c r="H85" s="84"/>
      <c r="I85" s="84"/>
      <c r="J85" s="89"/>
    </row>
    <row r="86" spans="1:10" s="88" customFormat="1" ht="25.5" hidden="1">
      <c r="A86" s="98" t="s">
        <v>661</v>
      </c>
      <c r="B86" s="98" t="s">
        <v>662</v>
      </c>
      <c r="C86" s="229"/>
      <c r="D86" s="229"/>
      <c r="H86" s="84"/>
      <c r="I86" s="84"/>
      <c r="J86" s="89"/>
    </row>
    <row r="87" spans="1:10" s="88" customFormat="1" ht="25.5" hidden="1">
      <c r="A87" s="98" t="s">
        <v>663</v>
      </c>
      <c r="B87" s="98" t="s">
        <v>664</v>
      </c>
      <c r="C87" s="229"/>
      <c r="D87" s="229"/>
      <c r="H87" s="84"/>
      <c r="I87" s="84"/>
      <c r="J87" s="89"/>
    </row>
    <row r="88" spans="1:10" s="88" customFormat="1" ht="25.5" hidden="1">
      <c r="A88" s="98" t="s">
        <v>665</v>
      </c>
      <c r="B88" s="98" t="s">
        <v>666</v>
      </c>
      <c r="C88" s="229"/>
      <c r="D88" s="229"/>
      <c r="H88" s="84"/>
      <c r="I88" s="84"/>
      <c r="J88" s="89"/>
    </row>
    <row r="89" spans="1:10" s="88" customFormat="1" ht="25.5" hidden="1">
      <c r="A89" s="98" t="s">
        <v>667</v>
      </c>
      <c r="B89" s="98" t="s">
        <v>668</v>
      </c>
      <c r="C89" s="229"/>
      <c r="D89" s="229"/>
      <c r="H89" s="84"/>
      <c r="I89" s="84"/>
      <c r="J89" s="89"/>
    </row>
    <row r="90" spans="1:10" s="88" customFormat="1" ht="25.5" hidden="1">
      <c r="A90" s="98" t="s">
        <v>669</v>
      </c>
      <c r="B90" s="98" t="s">
        <v>670</v>
      </c>
      <c r="C90" s="229"/>
      <c r="D90" s="229"/>
      <c r="H90" s="84"/>
      <c r="I90" s="84"/>
      <c r="J90" s="89"/>
    </row>
    <row r="91" spans="1:10" s="88" customFormat="1" ht="51" hidden="1">
      <c r="A91" s="98" t="s">
        <v>671</v>
      </c>
      <c r="B91" s="98" t="s">
        <v>672</v>
      </c>
      <c r="C91" s="229"/>
      <c r="D91" s="229"/>
      <c r="H91" s="84"/>
      <c r="I91" s="84"/>
      <c r="J91" s="89"/>
    </row>
    <row r="92" spans="1:10" s="88" customFormat="1" ht="25.5" hidden="1">
      <c r="A92" s="98" t="s">
        <v>673</v>
      </c>
      <c r="B92" s="98" t="s">
        <v>674</v>
      </c>
      <c r="C92" s="229"/>
      <c r="D92" s="229"/>
      <c r="H92" s="84"/>
      <c r="I92" s="84"/>
      <c r="J92" s="89"/>
    </row>
    <row r="93" spans="1:10" s="88" customFormat="1" ht="25.5" hidden="1">
      <c r="A93" s="98" t="s">
        <v>675</v>
      </c>
      <c r="B93" s="98" t="s">
        <v>676</v>
      </c>
      <c r="C93" s="229"/>
      <c r="D93" s="229"/>
      <c r="H93" s="84"/>
      <c r="I93" s="84"/>
      <c r="J93" s="89"/>
    </row>
    <row r="94" spans="1:10" s="88" customFormat="1" ht="38.25" hidden="1">
      <c r="A94" s="98" t="s">
        <v>677</v>
      </c>
      <c r="B94" s="98" t="s">
        <v>678</v>
      </c>
      <c r="C94" s="229"/>
      <c r="D94" s="229"/>
      <c r="H94" s="84"/>
      <c r="I94" s="84"/>
      <c r="J94" s="89"/>
    </row>
    <row r="95" spans="1:10" s="88" customFormat="1" ht="51" hidden="1">
      <c r="A95" s="98" t="s">
        <v>679</v>
      </c>
      <c r="B95" s="98" t="s">
        <v>680</v>
      </c>
      <c r="C95" s="229"/>
      <c r="D95" s="229"/>
      <c r="H95" s="84"/>
      <c r="I95" s="84"/>
      <c r="J95" s="89"/>
    </row>
    <row r="96" spans="1:10" s="88" customFormat="1" ht="12.75" hidden="1">
      <c r="A96" s="98" t="s">
        <v>681</v>
      </c>
      <c r="B96" s="98" t="s">
        <v>682</v>
      </c>
      <c r="C96" s="229"/>
      <c r="D96" s="229"/>
      <c r="H96" s="84"/>
      <c r="I96" s="84"/>
      <c r="J96" s="89"/>
    </row>
    <row r="97" spans="1:10" s="88" customFormat="1" ht="38.25" hidden="1">
      <c r="A97" s="98" t="s">
        <v>683</v>
      </c>
      <c r="B97" s="98" t="s">
        <v>684</v>
      </c>
      <c r="C97" s="229"/>
      <c r="D97" s="229"/>
      <c r="H97" s="84"/>
      <c r="I97" s="84"/>
      <c r="J97" s="89"/>
    </row>
    <row r="98" spans="1:10" s="88" customFormat="1" ht="51" hidden="1">
      <c r="A98" s="98" t="s">
        <v>685</v>
      </c>
      <c r="B98" s="98" t="s">
        <v>686</v>
      </c>
      <c r="C98" s="229"/>
      <c r="D98" s="229"/>
      <c r="H98" s="84"/>
      <c r="I98" s="84"/>
      <c r="J98" s="89"/>
    </row>
    <row r="99" spans="1:10" s="88" customFormat="1" ht="51" hidden="1">
      <c r="A99" s="98" t="s">
        <v>687</v>
      </c>
      <c r="B99" s="98" t="s">
        <v>688</v>
      </c>
      <c r="C99" s="229"/>
      <c r="D99" s="229"/>
      <c r="H99" s="84"/>
      <c r="I99" s="84"/>
      <c r="J99" s="89"/>
    </row>
    <row r="100" spans="1:10" s="88" customFormat="1" ht="63.75" hidden="1">
      <c r="A100" s="98" t="s">
        <v>689</v>
      </c>
      <c r="B100" s="98" t="s">
        <v>690</v>
      </c>
      <c r="C100" s="229"/>
      <c r="D100" s="229"/>
      <c r="H100" s="84"/>
      <c r="I100" s="84"/>
      <c r="J100" s="89"/>
    </row>
    <row r="101" spans="1:10" s="88" customFormat="1" ht="51" hidden="1">
      <c r="A101" s="98" t="s">
        <v>691</v>
      </c>
      <c r="B101" s="98" t="s">
        <v>692</v>
      </c>
      <c r="C101" s="229"/>
      <c r="D101" s="229"/>
      <c r="H101" s="84"/>
      <c r="I101" s="84"/>
      <c r="J101" s="89"/>
    </row>
    <row r="102" spans="1:10" s="88" customFormat="1" ht="25.5" hidden="1">
      <c r="A102" s="98" t="s">
        <v>693</v>
      </c>
      <c r="B102" s="98" t="s">
        <v>694</v>
      </c>
      <c r="C102" s="229"/>
      <c r="D102" s="229"/>
      <c r="H102" s="84"/>
      <c r="I102" s="84"/>
      <c r="J102" s="89"/>
    </row>
    <row r="103" spans="1:10" s="88" customFormat="1" ht="12.75" hidden="1">
      <c r="A103" s="98" t="s">
        <v>695</v>
      </c>
      <c r="B103" s="98" t="s">
        <v>645</v>
      </c>
      <c r="C103" s="229"/>
      <c r="D103" s="229"/>
      <c r="H103" s="84"/>
      <c r="I103" s="84"/>
      <c r="J103" s="89"/>
    </row>
    <row r="104" spans="1:10" s="88" customFormat="1" ht="12.75" hidden="1">
      <c r="A104" s="98" t="s">
        <v>696</v>
      </c>
      <c r="B104" s="98" t="s">
        <v>697</v>
      </c>
      <c r="C104" s="229"/>
      <c r="D104" s="229"/>
      <c r="H104" s="84"/>
      <c r="I104" s="84"/>
      <c r="J104" s="89"/>
    </row>
    <row r="105" spans="1:10" s="88" customFormat="1" ht="25.5" hidden="1">
      <c r="A105" s="98" t="s">
        <v>698</v>
      </c>
      <c r="B105" s="98" t="s">
        <v>699</v>
      </c>
      <c r="C105" s="229"/>
      <c r="D105" s="229"/>
      <c r="H105" s="84"/>
      <c r="I105" s="84"/>
      <c r="J105" s="89"/>
    </row>
    <row r="106" spans="1:10" s="88" customFormat="1" ht="25.5" hidden="1">
      <c r="A106" s="98" t="s">
        <v>700</v>
      </c>
      <c r="B106" s="98" t="s">
        <v>664</v>
      </c>
      <c r="C106" s="229"/>
      <c r="D106" s="229"/>
      <c r="H106" s="84"/>
      <c r="I106" s="84"/>
      <c r="J106" s="89"/>
    </row>
    <row r="107" spans="1:10" s="88" customFormat="1" ht="25.5" hidden="1">
      <c r="A107" s="98" t="s">
        <v>701</v>
      </c>
      <c r="B107" s="98" t="s">
        <v>666</v>
      </c>
      <c r="C107" s="229"/>
      <c r="D107" s="229"/>
      <c r="H107" s="84"/>
      <c r="I107" s="84"/>
      <c r="J107" s="89"/>
    </row>
    <row r="108" spans="1:10" s="88" customFormat="1" ht="25.5" hidden="1">
      <c r="A108" s="98" t="s">
        <v>702</v>
      </c>
      <c r="B108" s="98" t="s">
        <v>668</v>
      </c>
      <c r="C108" s="229"/>
      <c r="D108" s="229"/>
      <c r="H108" s="84"/>
      <c r="I108" s="84"/>
      <c r="J108" s="89"/>
    </row>
    <row r="109" spans="1:10" s="88" customFormat="1" ht="25.5" hidden="1">
      <c r="A109" s="98" t="s">
        <v>703</v>
      </c>
      <c r="B109" s="98" t="s">
        <v>670</v>
      </c>
      <c r="C109" s="229"/>
      <c r="D109" s="229"/>
      <c r="H109" s="84"/>
      <c r="I109" s="84"/>
      <c r="J109" s="89"/>
    </row>
    <row r="110" spans="1:10" s="88" customFormat="1" ht="51" hidden="1">
      <c r="A110" s="98" t="s">
        <v>704</v>
      </c>
      <c r="B110" s="98" t="s">
        <v>672</v>
      </c>
      <c r="C110" s="229"/>
      <c r="D110" s="229"/>
      <c r="H110" s="84"/>
      <c r="I110" s="84"/>
      <c r="J110" s="89"/>
    </row>
    <row r="111" spans="1:10" s="88" customFormat="1" ht="25.5" hidden="1">
      <c r="A111" s="98" t="s">
        <v>705</v>
      </c>
      <c r="B111" s="98" t="s">
        <v>674</v>
      </c>
      <c r="C111" s="229"/>
      <c r="D111" s="229"/>
      <c r="H111" s="84"/>
      <c r="I111" s="84"/>
      <c r="J111" s="89"/>
    </row>
    <row r="112" spans="1:10" s="88" customFormat="1" ht="25.5" hidden="1">
      <c r="A112" s="98" t="s">
        <v>706</v>
      </c>
      <c r="B112" s="98" t="s">
        <v>676</v>
      </c>
      <c r="C112" s="229"/>
      <c r="D112" s="229"/>
      <c r="H112" s="84"/>
      <c r="I112" s="84"/>
      <c r="J112" s="89"/>
    </row>
    <row r="113" spans="1:10" s="88" customFormat="1" ht="38.25" hidden="1">
      <c r="A113" s="98" t="s">
        <v>707</v>
      </c>
      <c r="B113" s="98" t="s">
        <v>678</v>
      </c>
      <c r="C113" s="229"/>
      <c r="D113" s="229"/>
      <c r="H113" s="84"/>
      <c r="I113" s="84"/>
      <c r="J113" s="89"/>
    </row>
    <row r="114" spans="1:10" s="88" customFormat="1" ht="51" hidden="1">
      <c r="A114" s="98" t="s">
        <v>708</v>
      </c>
      <c r="B114" s="98" t="s">
        <v>709</v>
      </c>
      <c r="C114" s="229"/>
      <c r="D114" s="229"/>
      <c r="H114" s="84"/>
      <c r="I114" s="84"/>
      <c r="J114" s="89"/>
    </row>
    <row r="115" spans="1:10" s="88" customFormat="1" ht="25.5" hidden="1">
      <c r="A115" s="98" t="s">
        <v>710</v>
      </c>
      <c r="B115" s="98" t="s">
        <v>711</v>
      </c>
      <c r="C115" s="229"/>
      <c r="D115" s="229"/>
      <c r="H115" s="84"/>
      <c r="I115" s="84"/>
      <c r="J115" s="89"/>
    </row>
    <row r="116" spans="1:10" s="88" customFormat="1" ht="38.25" hidden="1">
      <c r="A116" s="98" t="s">
        <v>712</v>
      </c>
      <c r="B116" s="98" t="s">
        <v>684</v>
      </c>
      <c r="C116" s="229"/>
      <c r="D116" s="229"/>
      <c r="H116" s="84"/>
      <c r="I116" s="84"/>
      <c r="J116" s="89"/>
    </row>
    <row r="117" spans="1:10" s="88" customFormat="1" ht="51" hidden="1">
      <c r="A117" s="98" t="s">
        <v>713</v>
      </c>
      <c r="B117" s="98" t="s">
        <v>686</v>
      </c>
      <c r="C117" s="229"/>
      <c r="D117" s="229"/>
      <c r="H117" s="84"/>
      <c r="I117" s="84"/>
      <c r="J117" s="89"/>
    </row>
    <row r="118" spans="1:10" s="88" customFormat="1" ht="51" hidden="1">
      <c r="A118" s="98" t="s">
        <v>714</v>
      </c>
      <c r="B118" s="98" t="s">
        <v>688</v>
      </c>
      <c r="C118" s="229"/>
      <c r="D118" s="229"/>
      <c r="H118" s="84"/>
      <c r="I118" s="84"/>
      <c r="J118" s="89"/>
    </row>
    <row r="119" spans="1:10" s="88" customFormat="1" ht="63.75" hidden="1">
      <c r="A119" s="98" t="s">
        <v>715</v>
      </c>
      <c r="B119" s="98" t="s">
        <v>690</v>
      </c>
      <c r="C119" s="229"/>
      <c r="D119" s="229"/>
      <c r="H119" s="84"/>
      <c r="I119" s="84"/>
      <c r="J119" s="89"/>
    </row>
    <row r="120" spans="1:10" s="88" customFormat="1" ht="51" hidden="1">
      <c r="A120" s="98" t="s">
        <v>716</v>
      </c>
      <c r="B120" s="98" t="s">
        <v>692</v>
      </c>
      <c r="C120" s="229"/>
      <c r="D120" s="229"/>
      <c r="H120" s="84"/>
      <c r="I120" s="84"/>
      <c r="J120" s="89"/>
    </row>
    <row r="121" spans="1:10" s="88" customFormat="1" ht="25.5" hidden="1">
      <c r="A121" s="98" t="s">
        <v>717</v>
      </c>
      <c r="B121" s="98" t="s">
        <v>694</v>
      </c>
      <c r="C121" s="229"/>
      <c r="D121" s="229"/>
      <c r="H121" s="84"/>
      <c r="I121" s="84"/>
      <c r="J121" s="89"/>
    </row>
    <row r="122" spans="1:10" s="88" customFormat="1" ht="12.75" hidden="1">
      <c r="A122" s="98" t="s">
        <v>718</v>
      </c>
      <c r="B122" s="98" t="s">
        <v>719</v>
      </c>
      <c r="C122" s="229"/>
      <c r="D122" s="229"/>
      <c r="H122" s="84"/>
      <c r="I122" s="84"/>
      <c r="J122" s="89"/>
    </row>
    <row r="123" spans="1:10" s="88" customFormat="1" ht="12.75" hidden="1">
      <c r="A123" s="98" t="s">
        <v>156</v>
      </c>
      <c r="B123" s="98" t="s">
        <v>157</v>
      </c>
      <c r="C123" s="229"/>
      <c r="D123" s="229"/>
      <c r="H123" s="84"/>
      <c r="I123" s="84"/>
      <c r="J123" s="89"/>
    </row>
    <row r="124" spans="1:10" s="88" customFormat="1" ht="12.75" hidden="1">
      <c r="A124" s="98" t="s">
        <v>720</v>
      </c>
      <c r="B124" s="98" t="s">
        <v>721</v>
      </c>
      <c r="C124" s="229"/>
      <c r="D124" s="229"/>
      <c r="H124" s="84"/>
      <c r="I124" s="84"/>
      <c r="J124" s="89"/>
    </row>
    <row r="125" spans="1:10" s="88" customFormat="1" ht="12.75" hidden="1">
      <c r="A125" s="98" t="s">
        <v>722</v>
      </c>
      <c r="B125" s="98" t="s">
        <v>723</v>
      </c>
      <c r="C125" s="229"/>
      <c r="D125" s="229"/>
      <c r="H125" s="84"/>
      <c r="I125" s="84"/>
      <c r="J125" s="89"/>
    </row>
    <row r="126" spans="1:10" s="88" customFormat="1" ht="12.75" hidden="1">
      <c r="A126" s="98" t="s">
        <v>724</v>
      </c>
      <c r="B126" s="98" t="s">
        <v>725</v>
      </c>
      <c r="C126" s="229"/>
      <c r="D126" s="229"/>
      <c r="H126" s="84"/>
      <c r="I126" s="84"/>
      <c r="J126" s="89"/>
    </row>
    <row r="127" spans="1:10" s="88" customFormat="1" ht="12.75" hidden="1">
      <c r="A127" s="98" t="s">
        <v>726</v>
      </c>
      <c r="B127" s="98" t="s">
        <v>727</v>
      </c>
      <c r="C127" s="229"/>
      <c r="D127" s="229"/>
      <c r="H127" s="84"/>
      <c r="I127" s="84"/>
      <c r="J127" s="89"/>
    </row>
    <row r="128" spans="1:10" s="88" customFormat="1" ht="12.75" hidden="1">
      <c r="A128" s="98" t="s">
        <v>728</v>
      </c>
      <c r="B128" s="98" t="s">
        <v>729</v>
      </c>
      <c r="C128" s="229"/>
      <c r="D128" s="229"/>
      <c r="H128" s="84"/>
      <c r="I128" s="84"/>
      <c r="J128" s="89"/>
    </row>
    <row r="129" spans="1:10" ht="12.75" hidden="1">
      <c r="A129" s="98" t="s">
        <v>730</v>
      </c>
      <c r="B129" s="98" t="s">
        <v>731</v>
      </c>
      <c r="C129" s="231"/>
      <c r="D129" s="231"/>
      <c r="J129" s="89"/>
    </row>
    <row r="130" spans="1:10" ht="12.75" hidden="1">
      <c r="A130" s="98" t="s">
        <v>732</v>
      </c>
      <c r="B130" s="98" t="s">
        <v>69</v>
      </c>
      <c r="C130" s="231"/>
      <c r="D130" s="231"/>
      <c r="J130" s="89"/>
    </row>
    <row r="131" spans="1:10" s="90" customFormat="1" ht="25.5" hidden="1">
      <c r="A131" s="98" t="s">
        <v>733</v>
      </c>
      <c r="B131" s="98" t="s">
        <v>734</v>
      </c>
      <c r="C131" s="230"/>
      <c r="D131" s="230"/>
      <c r="I131" s="84"/>
      <c r="J131" s="89"/>
    </row>
    <row r="132" spans="1:10" s="90" customFormat="1" ht="12.75" hidden="1">
      <c r="A132" s="98" t="s">
        <v>735</v>
      </c>
      <c r="B132" s="98" t="s">
        <v>736</v>
      </c>
      <c r="C132" s="230"/>
      <c r="D132" s="230"/>
      <c r="I132" s="84"/>
      <c r="J132" s="89"/>
    </row>
    <row r="133" spans="1:10" s="90" customFormat="1" ht="12.75" hidden="1">
      <c r="A133" s="98" t="s">
        <v>737</v>
      </c>
      <c r="B133" s="98" t="s">
        <v>738</v>
      </c>
      <c r="C133" s="230"/>
      <c r="D133" s="230"/>
      <c r="I133" s="84"/>
      <c r="J133" s="89"/>
    </row>
    <row r="134" spans="1:10" ht="12.75" hidden="1">
      <c r="A134" s="98" t="s">
        <v>739</v>
      </c>
      <c r="B134" s="98" t="s">
        <v>740</v>
      </c>
      <c r="C134" s="231"/>
      <c r="D134" s="231"/>
      <c r="J134" s="89"/>
    </row>
    <row r="135" spans="1:10" ht="25.5" hidden="1">
      <c r="A135" s="98" t="s">
        <v>741</v>
      </c>
      <c r="B135" s="98" t="s">
        <v>742</v>
      </c>
      <c r="C135" s="231"/>
      <c r="D135" s="231"/>
      <c r="J135" s="89"/>
    </row>
    <row r="136" spans="1:10" ht="25.5" hidden="1">
      <c r="A136" s="98" t="s">
        <v>743</v>
      </c>
      <c r="B136" s="98" t="s">
        <v>744</v>
      </c>
      <c r="C136" s="231"/>
      <c r="D136" s="231"/>
      <c r="J136" s="89"/>
    </row>
    <row r="137" spans="1:10" ht="25.5" hidden="1">
      <c r="A137" s="98" t="s">
        <v>745</v>
      </c>
      <c r="B137" s="98" t="s">
        <v>746</v>
      </c>
      <c r="C137" s="231"/>
      <c r="D137" s="231"/>
      <c r="J137" s="89"/>
    </row>
    <row r="138" spans="1:10" ht="25.5" hidden="1">
      <c r="A138" s="98" t="s">
        <v>747</v>
      </c>
      <c r="B138" s="98" t="s">
        <v>748</v>
      </c>
      <c r="C138" s="231"/>
      <c r="D138" s="231"/>
      <c r="J138" s="89"/>
    </row>
    <row r="139" spans="1:10" ht="12.75" hidden="1">
      <c r="A139" s="98" t="s">
        <v>749</v>
      </c>
      <c r="B139" s="98" t="s">
        <v>750</v>
      </c>
      <c r="C139" s="231"/>
      <c r="D139" s="231"/>
      <c r="J139" s="89"/>
    </row>
    <row r="140" spans="1:10" ht="12.75" hidden="1">
      <c r="A140" s="97" t="s">
        <v>751</v>
      </c>
      <c r="B140" s="97" t="s">
        <v>752</v>
      </c>
      <c r="C140" s="231"/>
      <c r="D140" s="231"/>
      <c r="J140" s="89"/>
    </row>
    <row r="141" spans="1:10" ht="12.75" hidden="1">
      <c r="A141" s="98" t="s">
        <v>753</v>
      </c>
      <c r="B141" s="98" t="s">
        <v>754</v>
      </c>
      <c r="C141" s="231"/>
      <c r="D141" s="231"/>
      <c r="J141" s="89"/>
    </row>
    <row r="142" spans="1:10" ht="12.75" hidden="1">
      <c r="A142" s="98" t="s">
        <v>755</v>
      </c>
      <c r="B142" s="98" t="s">
        <v>756</v>
      </c>
      <c r="C142" s="231"/>
      <c r="D142" s="231"/>
      <c r="J142" s="89"/>
    </row>
    <row r="143" spans="1:10" s="88" customFormat="1" ht="12.75" hidden="1">
      <c r="A143" s="98" t="s">
        <v>757</v>
      </c>
      <c r="B143" s="98" t="s">
        <v>758</v>
      </c>
      <c r="C143" s="229"/>
      <c r="D143" s="229"/>
      <c r="H143" s="84"/>
      <c r="I143" s="84"/>
      <c r="J143" s="89"/>
    </row>
    <row r="144" spans="1:10" s="88" customFormat="1" ht="12.75" hidden="1">
      <c r="A144" s="98" t="s">
        <v>759</v>
      </c>
      <c r="B144" s="98" t="s">
        <v>760</v>
      </c>
      <c r="C144" s="229"/>
      <c r="D144" s="229"/>
      <c r="H144" s="84"/>
      <c r="I144" s="84"/>
      <c r="J144" s="89"/>
    </row>
    <row r="145" spans="1:10" ht="12.75" hidden="1">
      <c r="A145" s="98" t="s">
        <v>761</v>
      </c>
      <c r="B145" s="98" t="s">
        <v>762</v>
      </c>
      <c r="C145" s="231"/>
      <c r="D145" s="231"/>
      <c r="J145" s="89"/>
    </row>
    <row r="146" spans="1:10" ht="12.75" hidden="1">
      <c r="A146" s="98" t="s">
        <v>763</v>
      </c>
      <c r="B146" s="98" t="s">
        <v>764</v>
      </c>
      <c r="C146" s="231"/>
      <c r="D146" s="231"/>
      <c r="J146" s="89"/>
    </row>
    <row r="147" spans="1:10" ht="12.75">
      <c r="A147" s="97" t="s">
        <v>765</v>
      </c>
      <c r="B147" s="97" t="s">
        <v>2</v>
      </c>
      <c r="C147" s="118">
        <f>C148+C397+C398</f>
        <v>200</v>
      </c>
      <c r="D147" s="118">
        <f>D148+D397+D398</f>
        <v>200</v>
      </c>
      <c r="J147" s="89"/>
    </row>
    <row r="148" spans="1:10" ht="12.75">
      <c r="A148" s="97" t="s">
        <v>766</v>
      </c>
      <c r="B148" s="97" t="s">
        <v>767</v>
      </c>
      <c r="C148" s="231"/>
      <c r="D148" s="231"/>
      <c r="J148" s="89"/>
    </row>
    <row r="149" spans="1:10" ht="12.75" hidden="1">
      <c r="A149" s="98" t="s">
        <v>768</v>
      </c>
      <c r="B149" s="98" t="s">
        <v>769</v>
      </c>
      <c r="C149" s="231"/>
      <c r="D149" s="231"/>
      <c r="J149" s="89"/>
    </row>
    <row r="150" spans="1:10" ht="25.5" hidden="1">
      <c r="A150" s="98" t="s">
        <v>770</v>
      </c>
      <c r="B150" s="98" t="s">
        <v>771</v>
      </c>
      <c r="C150" s="231"/>
      <c r="D150" s="231"/>
      <c r="J150" s="89"/>
    </row>
    <row r="151" spans="1:10" ht="12.75" hidden="1">
      <c r="A151" s="98" t="s">
        <v>772</v>
      </c>
      <c r="B151" s="98" t="s">
        <v>773</v>
      </c>
      <c r="C151" s="231"/>
      <c r="D151" s="231"/>
      <c r="J151" s="89"/>
    </row>
    <row r="152" spans="1:10" ht="12.75" hidden="1">
      <c r="A152" s="98" t="s">
        <v>774</v>
      </c>
      <c r="B152" s="98" t="s">
        <v>775</v>
      </c>
      <c r="C152" s="231"/>
      <c r="D152" s="231"/>
      <c r="J152" s="89"/>
    </row>
    <row r="153" spans="1:10" ht="12.75" hidden="1">
      <c r="A153" s="98" t="s">
        <v>776</v>
      </c>
      <c r="B153" s="98" t="s">
        <v>777</v>
      </c>
      <c r="C153" s="231"/>
      <c r="D153" s="231"/>
      <c r="J153" s="89"/>
    </row>
    <row r="154" spans="1:10" ht="12.75" hidden="1">
      <c r="A154" s="98" t="s">
        <v>778</v>
      </c>
      <c r="B154" s="98" t="s">
        <v>779</v>
      </c>
      <c r="C154" s="231"/>
      <c r="D154" s="231"/>
      <c r="J154" s="89"/>
    </row>
    <row r="155" spans="1:10" ht="25.5" hidden="1">
      <c r="A155" s="98" t="s">
        <v>780</v>
      </c>
      <c r="B155" s="98" t="s">
        <v>781</v>
      </c>
      <c r="C155" s="231"/>
      <c r="D155" s="231"/>
      <c r="J155" s="89"/>
    </row>
    <row r="156" spans="1:10" ht="25.5" hidden="1">
      <c r="A156" s="98" t="s">
        <v>782</v>
      </c>
      <c r="B156" s="98" t="s">
        <v>783</v>
      </c>
      <c r="C156" s="231"/>
      <c r="D156" s="231"/>
      <c r="J156" s="89"/>
    </row>
    <row r="157" spans="1:10" ht="12.75" hidden="1">
      <c r="A157" s="98" t="s">
        <v>784</v>
      </c>
      <c r="B157" s="98" t="s">
        <v>785</v>
      </c>
      <c r="C157" s="231"/>
      <c r="D157" s="231"/>
      <c r="J157" s="89"/>
    </row>
    <row r="158" spans="1:10" ht="25.5" hidden="1">
      <c r="A158" s="98" t="s">
        <v>786</v>
      </c>
      <c r="B158" s="98" t="s">
        <v>787</v>
      </c>
      <c r="C158" s="231"/>
      <c r="D158" s="231"/>
      <c r="J158" s="89"/>
    </row>
    <row r="159" spans="1:10" ht="12.75" hidden="1">
      <c r="A159" s="98" t="s">
        <v>788</v>
      </c>
      <c r="B159" s="98" t="s">
        <v>789</v>
      </c>
      <c r="C159" s="231"/>
      <c r="D159" s="231"/>
      <c r="J159" s="89"/>
    </row>
    <row r="160" spans="1:10" ht="25.5" hidden="1">
      <c r="A160" s="98" t="s">
        <v>790</v>
      </c>
      <c r="B160" s="98" t="s">
        <v>791</v>
      </c>
      <c r="C160" s="231"/>
      <c r="D160" s="231"/>
      <c r="J160" s="89"/>
    </row>
    <row r="161" spans="1:10" ht="12.75">
      <c r="A161" s="98"/>
      <c r="B161" s="98" t="s">
        <v>792</v>
      </c>
      <c r="C161" s="231"/>
      <c r="D161" s="231"/>
      <c r="J161" s="89"/>
    </row>
    <row r="162" spans="1:10" ht="12.75" hidden="1">
      <c r="A162" s="98" t="s">
        <v>793</v>
      </c>
      <c r="B162" s="98" t="s">
        <v>794</v>
      </c>
      <c r="C162" s="231"/>
      <c r="D162" s="231"/>
      <c r="J162" s="89"/>
    </row>
    <row r="163" spans="1:10" ht="25.5" hidden="1">
      <c r="A163" s="98" t="s">
        <v>795</v>
      </c>
      <c r="B163" s="98" t="s">
        <v>796</v>
      </c>
      <c r="C163" s="231"/>
      <c r="D163" s="231"/>
      <c r="J163" s="89"/>
    </row>
    <row r="164" spans="1:10" ht="38.25" hidden="1">
      <c r="A164" s="98" t="s">
        <v>797</v>
      </c>
      <c r="B164" s="98" t="s">
        <v>798</v>
      </c>
      <c r="C164" s="231"/>
      <c r="D164" s="231"/>
      <c r="J164" s="89"/>
    </row>
    <row r="165" spans="1:10" ht="25.5" hidden="1">
      <c r="A165" s="98" t="s">
        <v>799</v>
      </c>
      <c r="B165" s="98" t="s">
        <v>800</v>
      </c>
      <c r="C165" s="231"/>
      <c r="D165" s="231"/>
      <c r="J165" s="89"/>
    </row>
    <row r="166" spans="1:10" ht="25.5" hidden="1">
      <c r="A166" s="98" t="s">
        <v>801</v>
      </c>
      <c r="B166" s="98" t="s">
        <v>802</v>
      </c>
      <c r="C166" s="231"/>
      <c r="D166" s="231"/>
      <c r="J166" s="89"/>
    </row>
    <row r="167" spans="1:10" ht="25.5" hidden="1">
      <c r="A167" s="98" t="s">
        <v>803</v>
      </c>
      <c r="B167" s="98" t="s">
        <v>804</v>
      </c>
      <c r="C167" s="231"/>
      <c r="D167" s="231"/>
      <c r="J167" s="89"/>
    </row>
    <row r="168" spans="1:10" ht="25.5" hidden="1">
      <c r="A168" s="98" t="s">
        <v>805</v>
      </c>
      <c r="B168" s="98" t="s">
        <v>806</v>
      </c>
      <c r="C168" s="231"/>
      <c r="D168" s="231"/>
      <c r="J168" s="89"/>
    </row>
    <row r="169" spans="1:10" ht="25.5" hidden="1">
      <c r="A169" s="98" t="s">
        <v>807</v>
      </c>
      <c r="B169" s="98" t="s">
        <v>808</v>
      </c>
      <c r="C169" s="231"/>
      <c r="D169" s="231"/>
      <c r="J169" s="89"/>
    </row>
    <row r="170" spans="1:10" ht="25.5" hidden="1">
      <c r="A170" s="98" t="s">
        <v>809</v>
      </c>
      <c r="B170" s="98" t="s">
        <v>810</v>
      </c>
      <c r="C170" s="231"/>
      <c r="D170" s="231"/>
      <c r="J170" s="89"/>
    </row>
    <row r="171" spans="1:10" ht="12.75" hidden="1">
      <c r="A171" s="98" t="s">
        <v>811</v>
      </c>
      <c r="B171" s="98" t="s">
        <v>812</v>
      </c>
      <c r="C171" s="231"/>
      <c r="D171" s="231"/>
      <c r="J171" s="89"/>
    </row>
    <row r="172" spans="1:10" ht="25.5" hidden="1">
      <c r="A172" s="98" t="s">
        <v>813</v>
      </c>
      <c r="B172" s="98" t="s">
        <v>814</v>
      </c>
      <c r="C172" s="231"/>
      <c r="D172" s="231"/>
      <c r="J172" s="89"/>
    </row>
    <row r="173" spans="1:10" ht="38.25" hidden="1">
      <c r="A173" s="98" t="s">
        <v>815</v>
      </c>
      <c r="B173" s="98" t="s">
        <v>816</v>
      </c>
      <c r="C173" s="231"/>
      <c r="D173" s="231"/>
      <c r="J173" s="89"/>
    </row>
    <row r="174" spans="1:10" ht="25.5" hidden="1">
      <c r="A174" s="98" t="s">
        <v>817</v>
      </c>
      <c r="B174" s="98" t="s">
        <v>818</v>
      </c>
      <c r="C174" s="231"/>
      <c r="D174" s="231"/>
      <c r="J174" s="89"/>
    </row>
    <row r="175" spans="1:10" ht="25.5" hidden="1">
      <c r="A175" s="98" t="s">
        <v>819</v>
      </c>
      <c r="B175" s="98" t="s">
        <v>820</v>
      </c>
      <c r="C175" s="231"/>
      <c r="D175" s="231"/>
      <c r="J175" s="89"/>
    </row>
    <row r="176" spans="1:10" ht="25.5" hidden="1">
      <c r="A176" s="98" t="s">
        <v>821</v>
      </c>
      <c r="B176" s="98" t="s">
        <v>822</v>
      </c>
      <c r="C176" s="231"/>
      <c r="D176" s="231"/>
      <c r="J176" s="89"/>
    </row>
    <row r="177" spans="1:10" ht="25.5" hidden="1">
      <c r="A177" s="98" t="s">
        <v>823</v>
      </c>
      <c r="B177" s="98" t="s">
        <v>824</v>
      </c>
      <c r="C177" s="231"/>
      <c r="D177" s="231"/>
      <c r="J177" s="89"/>
    </row>
    <row r="178" spans="1:10" s="90" customFormat="1" ht="25.5" hidden="1">
      <c r="A178" s="98" t="s">
        <v>825</v>
      </c>
      <c r="B178" s="98" t="s">
        <v>826</v>
      </c>
      <c r="C178" s="230"/>
      <c r="D178" s="230"/>
      <c r="I178" s="84"/>
      <c r="J178" s="89"/>
    </row>
    <row r="179" spans="1:10" s="90" customFormat="1" ht="25.5" hidden="1">
      <c r="A179" s="98" t="s">
        <v>827</v>
      </c>
      <c r="B179" s="98" t="s">
        <v>828</v>
      </c>
      <c r="C179" s="230"/>
      <c r="D179" s="230"/>
      <c r="I179" s="84"/>
      <c r="J179" s="89"/>
    </row>
    <row r="180" spans="1:10" ht="25.5">
      <c r="A180" s="98" t="s">
        <v>158</v>
      </c>
      <c r="B180" s="98" t="s">
        <v>829</v>
      </c>
      <c r="C180" s="231"/>
      <c r="D180" s="231"/>
      <c r="J180" s="89"/>
    </row>
    <row r="181" spans="1:10" ht="12.75" hidden="1">
      <c r="A181" s="98" t="s">
        <v>830</v>
      </c>
      <c r="B181" s="98" t="s">
        <v>831</v>
      </c>
      <c r="C181" s="231"/>
      <c r="D181" s="231"/>
      <c r="J181" s="89"/>
    </row>
    <row r="182" spans="1:10" ht="25.5" hidden="1">
      <c r="A182" s="98" t="s">
        <v>832</v>
      </c>
      <c r="B182" s="98" t="s">
        <v>833</v>
      </c>
      <c r="C182" s="231"/>
      <c r="D182" s="231"/>
      <c r="J182" s="89"/>
    </row>
    <row r="183" spans="1:10" ht="25.5" hidden="1">
      <c r="A183" s="98" t="s">
        <v>834</v>
      </c>
      <c r="B183" s="98" t="s">
        <v>835</v>
      </c>
      <c r="C183" s="231"/>
      <c r="D183" s="231"/>
      <c r="J183" s="89"/>
    </row>
    <row r="184" spans="1:10" ht="38.25" hidden="1">
      <c r="A184" s="98" t="s">
        <v>3</v>
      </c>
      <c r="B184" s="98" t="s">
        <v>836</v>
      </c>
      <c r="C184" s="231"/>
      <c r="D184" s="231"/>
      <c r="J184" s="89"/>
    </row>
    <row r="185" spans="1:10" ht="12.75">
      <c r="A185" s="98" t="s">
        <v>3</v>
      </c>
      <c r="B185" s="98" t="s">
        <v>837</v>
      </c>
      <c r="C185" s="231"/>
      <c r="D185" s="231"/>
      <c r="J185" s="89"/>
    </row>
    <row r="186" spans="1:10" ht="25.5" hidden="1">
      <c r="A186" s="98" t="s">
        <v>838</v>
      </c>
      <c r="B186" s="98" t="s">
        <v>839</v>
      </c>
      <c r="C186" s="231"/>
      <c r="D186" s="231"/>
      <c r="J186" s="89"/>
    </row>
    <row r="187" spans="1:10" ht="25.5" hidden="1">
      <c r="A187" s="98" t="s">
        <v>840</v>
      </c>
      <c r="B187" s="98" t="s">
        <v>841</v>
      </c>
      <c r="C187" s="231"/>
      <c r="D187" s="231"/>
      <c r="J187" s="89"/>
    </row>
    <row r="188" spans="1:10" ht="25.5">
      <c r="A188" s="98" t="s">
        <v>5</v>
      </c>
      <c r="B188" s="98" t="s">
        <v>842</v>
      </c>
      <c r="C188" s="231"/>
      <c r="D188" s="231"/>
      <c r="J188" s="89"/>
    </row>
    <row r="189" spans="1:10" ht="12.75" hidden="1">
      <c r="A189" s="98" t="s">
        <v>843</v>
      </c>
      <c r="B189" s="98" t="s">
        <v>844</v>
      </c>
      <c r="C189" s="231"/>
      <c r="D189" s="231"/>
      <c r="J189" s="89"/>
    </row>
    <row r="190" spans="1:10" ht="25.5" hidden="1">
      <c r="A190" s="98" t="s">
        <v>845</v>
      </c>
      <c r="B190" s="98" t="s">
        <v>846</v>
      </c>
      <c r="C190" s="231"/>
      <c r="D190" s="231"/>
      <c r="J190" s="89"/>
    </row>
    <row r="191" spans="1:10" ht="25.5" hidden="1">
      <c r="A191" s="98" t="s">
        <v>847</v>
      </c>
      <c r="B191" s="98" t="s">
        <v>848</v>
      </c>
      <c r="C191" s="231"/>
      <c r="D191" s="231"/>
      <c r="J191" s="89"/>
    </row>
    <row r="192" spans="1:10" ht="25.5" hidden="1">
      <c r="A192" s="98" t="s">
        <v>849</v>
      </c>
      <c r="B192" s="98" t="s">
        <v>850</v>
      </c>
      <c r="C192" s="231"/>
      <c r="D192" s="231"/>
      <c r="J192" s="89"/>
    </row>
    <row r="193" spans="1:10" ht="12.75" hidden="1">
      <c r="A193" s="98" t="s">
        <v>851</v>
      </c>
      <c r="B193" s="98" t="s">
        <v>852</v>
      </c>
      <c r="C193" s="231"/>
      <c r="D193" s="231"/>
      <c r="J193" s="89"/>
    </row>
    <row r="194" spans="1:10" ht="25.5" hidden="1">
      <c r="A194" s="98" t="s">
        <v>853</v>
      </c>
      <c r="B194" s="98" t="s">
        <v>854</v>
      </c>
      <c r="C194" s="231"/>
      <c r="D194" s="231"/>
      <c r="J194" s="89"/>
    </row>
    <row r="195" spans="1:10" ht="25.5" hidden="1">
      <c r="A195" s="98" t="s">
        <v>855</v>
      </c>
      <c r="B195" s="98" t="s">
        <v>856</v>
      </c>
      <c r="C195" s="231"/>
      <c r="D195" s="231"/>
      <c r="J195" s="89"/>
    </row>
    <row r="196" spans="1:10" ht="12.75" hidden="1">
      <c r="A196" s="98" t="s">
        <v>857</v>
      </c>
      <c r="B196" s="98" t="s">
        <v>858</v>
      </c>
      <c r="C196" s="231"/>
      <c r="D196" s="231"/>
      <c r="J196" s="89"/>
    </row>
    <row r="197" spans="1:10" ht="12.75" hidden="1">
      <c r="A197" s="98" t="s">
        <v>859</v>
      </c>
      <c r="B197" s="98" t="s">
        <v>860</v>
      </c>
      <c r="C197" s="231"/>
      <c r="D197" s="231"/>
      <c r="J197" s="89"/>
    </row>
    <row r="198" spans="1:10" ht="25.5" hidden="1">
      <c r="A198" s="98" t="s">
        <v>861</v>
      </c>
      <c r="B198" s="98" t="s">
        <v>862</v>
      </c>
      <c r="C198" s="231"/>
      <c r="D198" s="231"/>
      <c r="J198" s="89"/>
    </row>
    <row r="199" spans="1:10" ht="12.75" hidden="1">
      <c r="A199" s="98" t="s">
        <v>863</v>
      </c>
      <c r="B199" s="98" t="s">
        <v>864</v>
      </c>
      <c r="C199" s="231"/>
      <c r="D199" s="231"/>
      <c r="J199" s="89"/>
    </row>
    <row r="200" spans="1:10" ht="25.5" hidden="1">
      <c r="A200" s="97" t="s">
        <v>137</v>
      </c>
      <c r="B200" s="97" t="s">
        <v>865</v>
      </c>
      <c r="C200" s="231"/>
      <c r="D200" s="231"/>
      <c r="J200" s="89"/>
    </row>
    <row r="201" spans="1:10" ht="25.5" hidden="1">
      <c r="A201" s="98" t="s">
        <v>866</v>
      </c>
      <c r="B201" s="98" t="s">
        <v>867</v>
      </c>
      <c r="C201" s="231"/>
      <c r="D201" s="231"/>
      <c r="J201" s="89"/>
    </row>
    <row r="202" spans="1:10" ht="25.5" hidden="1">
      <c r="A202" s="98" t="s">
        <v>868</v>
      </c>
      <c r="B202" s="98" t="s">
        <v>869</v>
      </c>
      <c r="C202" s="231"/>
      <c r="D202" s="231"/>
      <c r="J202" s="89"/>
    </row>
    <row r="203" spans="1:10" ht="12.75" hidden="1">
      <c r="A203" s="98" t="s">
        <v>870</v>
      </c>
      <c r="B203" s="98" t="s">
        <v>871</v>
      </c>
      <c r="C203" s="231"/>
      <c r="D203" s="231"/>
      <c r="J203" s="89"/>
    </row>
    <row r="204" spans="1:10" ht="12.75" hidden="1">
      <c r="A204" s="98" t="s">
        <v>872</v>
      </c>
      <c r="B204" s="98" t="s">
        <v>873</v>
      </c>
      <c r="C204" s="231"/>
      <c r="D204" s="231"/>
      <c r="J204" s="89"/>
    </row>
    <row r="205" spans="1:10" ht="12.75" hidden="1">
      <c r="A205" s="98" t="s">
        <v>874</v>
      </c>
      <c r="B205" s="98" t="s">
        <v>875</v>
      </c>
      <c r="C205" s="231"/>
      <c r="D205" s="231"/>
      <c r="J205" s="89"/>
    </row>
    <row r="206" spans="1:10" ht="12.75" hidden="1">
      <c r="A206" s="98" t="s">
        <v>876</v>
      </c>
      <c r="B206" s="98" t="s">
        <v>877</v>
      </c>
      <c r="C206" s="231"/>
      <c r="D206" s="231"/>
      <c r="J206" s="89"/>
    </row>
    <row r="207" spans="1:10" ht="12.75" hidden="1">
      <c r="A207" s="98" t="s">
        <v>878</v>
      </c>
      <c r="B207" s="98" t="s">
        <v>879</v>
      </c>
      <c r="C207" s="231"/>
      <c r="D207" s="231"/>
      <c r="J207" s="89"/>
    </row>
    <row r="208" spans="1:10" ht="12.75" hidden="1">
      <c r="A208" s="98" t="s">
        <v>880</v>
      </c>
      <c r="B208" s="98" t="s">
        <v>881</v>
      </c>
      <c r="C208" s="231"/>
      <c r="D208" s="231"/>
      <c r="J208" s="89"/>
    </row>
    <row r="209" spans="1:10" ht="25.5" hidden="1">
      <c r="A209" s="98" t="s">
        <v>882</v>
      </c>
      <c r="B209" s="98" t="s">
        <v>883</v>
      </c>
      <c r="C209" s="231"/>
      <c r="D209" s="231"/>
      <c r="J209" s="89"/>
    </row>
    <row r="210" spans="1:10" ht="25.5" hidden="1">
      <c r="A210" s="98" t="s">
        <v>884</v>
      </c>
      <c r="B210" s="98" t="s">
        <v>885</v>
      </c>
      <c r="C210" s="231"/>
      <c r="D210" s="231"/>
      <c r="J210" s="89"/>
    </row>
    <row r="211" spans="1:10" ht="38.25" hidden="1">
      <c r="A211" s="98" t="s">
        <v>886</v>
      </c>
      <c r="B211" s="98" t="s">
        <v>887</v>
      </c>
      <c r="C211" s="231"/>
      <c r="D211" s="231"/>
      <c r="J211" s="89"/>
    </row>
    <row r="212" spans="1:10" ht="12.75" hidden="1">
      <c r="A212" s="98" t="s">
        <v>888</v>
      </c>
      <c r="B212" s="98" t="s">
        <v>889</v>
      </c>
      <c r="C212" s="231"/>
      <c r="D212" s="231"/>
      <c r="J212" s="89"/>
    </row>
    <row r="213" spans="1:10" ht="25.5" hidden="1">
      <c r="A213" s="98" t="s">
        <v>890</v>
      </c>
      <c r="B213" s="98" t="s">
        <v>891</v>
      </c>
      <c r="C213" s="231"/>
      <c r="D213" s="231"/>
      <c r="J213" s="89"/>
    </row>
    <row r="214" spans="1:10" ht="25.5" hidden="1">
      <c r="A214" s="98" t="s">
        <v>892</v>
      </c>
      <c r="B214" s="98" t="s">
        <v>893</v>
      </c>
      <c r="C214" s="231"/>
      <c r="D214" s="231"/>
      <c r="J214" s="89"/>
    </row>
    <row r="215" spans="1:10" ht="25.5" hidden="1">
      <c r="A215" s="98" t="s">
        <v>894</v>
      </c>
      <c r="B215" s="98" t="s">
        <v>895</v>
      </c>
      <c r="C215" s="231"/>
      <c r="D215" s="231"/>
      <c r="J215" s="89"/>
    </row>
    <row r="216" spans="1:10" s="88" customFormat="1" ht="38.25" hidden="1">
      <c r="A216" s="98" t="s">
        <v>896</v>
      </c>
      <c r="B216" s="98" t="s">
        <v>897</v>
      </c>
      <c r="C216" s="229"/>
      <c r="D216" s="229"/>
      <c r="H216" s="84"/>
      <c r="I216" s="84"/>
      <c r="J216" s="89"/>
    </row>
    <row r="217" spans="1:10" s="88" customFormat="1" ht="12.75" hidden="1">
      <c r="A217" s="98" t="s">
        <v>898</v>
      </c>
      <c r="B217" s="98" t="s">
        <v>899</v>
      </c>
      <c r="C217" s="229"/>
      <c r="D217" s="229"/>
      <c r="H217" s="84"/>
      <c r="I217" s="84"/>
      <c r="J217" s="89"/>
    </row>
    <row r="218" spans="1:10" s="88" customFormat="1" ht="12.75" hidden="1">
      <c r="A218" s="98" t="s">
        <v>900</v>
      </c>
      <c r="B218" s="98" t="s">
        <v>901</v>
      </c>
      <c r="C218" s="229"/>
      <c r="D218" s="229"/>
      <c r="H218" s="84"/>
      <c r="I218" s="84"/>
      <c r="J218" s="89"/>
    </row>
    <row r="219" spans="1:10" s="88" customFormat="1" ht="12.75" hidden="1">
      <c r="A219" s="98" t="s">
        <v>902</v>
      </c>
      <c r="B219" s="98" t="s">
        <v>903</v>
      </c>
      <c r="C219" s="229"/>
      <c r="D219" s="229"/>
      <c r="H219" s="84"/>
      <c r="I219" s="84"/>
      <c r="J219" s="89"/>
    </row>
    <row r="220" spans="1:10" s="88" customFormat="1" ht="38.25" hidden="1">
      <c r="A220" s="98" t="s">
        <v>904</v>
      </c>
      <c r="B220" s="98" t="s">
        <v>905</v>
      </c>
      <c r="C220" s="229"/>
      <c r="D220" s="229"/>
      <c r="H220" s="84"/>
      <c r="I220" s="84"/>
      <c r="J220" s="89"/>
    </row>
    <row r="221" spans="1:10" s="88" customFormat="1" ht="25.5" hidden="1">
      <c r="A221" s="98" t="s">
        <v>906</v>
      </c>
      <c r="B221" s="98" t="s">
        <v>907</v>
      </c>
      <c r="C221" s="229"/>
      <c r="D221" s="229"/>
      <c r="H221" s="84"/>
      <c r="I221" s="84"/>
      <c r="J221" s="89"/>
    </row>
    <row r="222" spans="1:10" s="88" customFormat="1" ht="38.25" hidden="1">
      <c r="A222" s="98" t="s">
        <v>908</v>
      </c>
      <c r="B222" s="98" t="s">
        <v>909</v>
      </c>
      <c r="C222" s="229"/>
      <c r="D222" s="229"/>
      <c r="H222" s="84"/>
      <c r="I222" s="84"/>
      <c r="J222" s="89"/>
    </row>
    <row r="223" spans="1:10" s="88" customFormat="1" ht="38.25" hidden="1">
      <c r="A223" s="98" t="s">
        <v>910</v>
      </c>
      <c r="B223" s="98" t="s">
        <v>911</v>
      </c>
      <c r="C223" s="229"/>
      <c r="D223" s="229"/>
      <c r="H223" s="84"/>
      <c r="I223" s="84"/>
      <c r="J223" s="89"/>
    </row>
    <row r="224" spans="1:10" s="88" customFormat="1" ht="25.5" hidden="1">
      <c r="A224" s="98" t="s">
        <v>912</v>
      </c>
      <c r="B224" s="98" t="s">
        <v>913</v>
      </c>
      <c r="C224" s="229"/>
      <c r="D224" s="229"/>
      <c r="H224" s="84"/>
      <c r="I224" s="84"/>
      <c r="J224" s="89"/>
    </row>
    <row r="225" spans="1:10" s="88" customFormat="1" ht="38.25" hidden="1">
      <c r="A225" s="98" t="s">
        <v>914</v>
      </c>
      <c r="B225" s="98" t="s">
        <v>915</v>
      </c>
      <c r="C225" s="229"/>
      <c r="D225" s="229"/>
      <c r="H225" s="84"/>
      <c r="I225" s="84"/>
      <c r="J225" s="89"/>
    </row>
    <row r="226" spans="1:10" s="88" customFormat="1" ht="38.25" hidden="1">
      <c r="A226" s="98" t="s">
        <v>916</v>
      </c>
      <c r="B226" s="98" t="s">
        <v>917</v>
      </c>
      <c r="C226" s="229"/>
      <c r="D226" s="229"/>
      <c r="H226" s="84"/>
      <c r="I226" s="84"/>
      <c r="J226" s="89"/>
    </row>
    <row r="227" spans="1:10" ht="25.5" hidden="1">
      <c r="A227" s="98" t="s">
        <v>918</v>
      </c>
      <c r="B227" s="98" t="s">
        <v>919</v>
      </c>
      <c r="C227" s="231"/>
      <c r="D227" s="231"/>
      <c r="J227" s="89"/>
    </row>
    <row r="228" spans="1:10" ht="12.75" hidden="1">
      <c r="A228" s="98" t="s">
        <v>920</v>
      </c>
      <c r="B228" s="98" t="s">
        <v>921</v>
      </c>
      <c r="C228" s="231"/>
      <c r="D228" s="231"/>
      <c r="J228" s="89"/>
    </row>
    <row r="229" spans="1:10" ht="12.75" hidden="1">
      <c r="A229" s="98" t="s">
        <v>922</v>
      </c>
      <c r="B229" s="98" t="s">
        <v>923</v>
      </c>
      <c r="C229" s="231"/>
      <c r="D229" s="231"/>
      <c r="J229" s="89"/>
    </row>
    <row r="230" spans="1:10" ht="12.75" hidden="1">
      <c r="A230" s="98" t="s">
        <v>924</v>
      </c>
      <c r="B230" s="98" t="s">
        <v>925</v>
      </c>
      <c r="C230" s="231"/>
      <c r="D230" s="231"/>
      <c r="J230" s="89"/>
    </row>
    <row r="231" spans="1:10" ht="25.5" hidden="1">
      <c r="A231" s="98" t="s">
        <v>926</v>
      </c>
      <c r="B231" s="98" t="s">
        <v>927</v>
      </c>
      <c r="C231" s="231"/>
      <c r="D231" s="231"/>
      <c r="J231" s="89"/>
    </row>
    <row r="232" spans="1:10" ht="38.25" hidden="1">
      <c r="A232" s="98" t="s">
        <v>928</v>
      </c>
      <c r="B232" s="98" t="s">
        <v>929</v>
      </c>
      <c r="C232" s="231"/>
      <c r="D232" s="231"/>
      <c r="J232" s="89"/>
    </row>
    <row r="233" spans="1:10" ht="25.5" hidden="1">
      <c r="A233" s="98" t="s">
        <v>930</v>
      </c>
      <c r="B233" s="98" t="s">
        <v>931</v>
      </c>
      <c r="C233" s="231"/>
      <c r="D233" s="231"/>
      <c r="J233" s="89"/>
    </row>
    <row r="234" spans="1:10" ht="25.5" hidden="1">
      <c r="A234" s="98" t="s">
        <v>932</v>
      </c>
      <c r="B234" s="98" t="s">
        <v>933</v>
      </c>
      <c r="C234" s="231"/>
      <c r="D234" s="231"/>
      <c r="J234" s="89"/>
    </row>
    <row r="235" spans="1:10" ht="12.75" hidden="1">
      <c r="A235" s="98" t="s">
        <v>934</v>
      </c>
      <c r="B235" s="98" t="s">
        <v>935</v>
      </c>
      <c r="C235" s="231"/>
      <c r="D235" s="231"/>
      <c r="J235" s="89"/>
    </row>
    <row r="236" spans="1:10" ht="12.75" hidden="1">
      <c r="A236" s="98" t="s">
        <v>936</v>
      </c>
      <c r="B236" s="98" t="s">
        <v>937</v>
      </c>
      <c r="C236" s="231"/>
      <c r="D236" s="231"/>
      <c r="J236" s="89"/>
    </row>
    <row r="237" spans="1:10" ht="25.5" hidden="1">
      <c r="A237" s="98" t="s">
        <v>938</v>
      </c>
      <c r="B237" s="98" t="s">
        <v>939</v>
      </c>
      <c r="C237" s="231"/>
      <c r="D237" s="231"/>
      <c r="J237" s="89"/>
    </row>
    <row r="238" spans="1:10" ht="12.75" hidden="1">
      <c r="A238" s="98" t="s">
        <v>940</v>
      </c>
      <c r="B238" s="98" t="s">
        <v>941</v>
      </c>
      <c r="C238" s="231"/>
      <c r="D238" s="231"/>
      <c r="J238" s="89"/>
    </row>
    <row r="239" spans="1:10" ht="12.75" hidden="1">
      <c r="A239" s="98" t="s">
        <v>942</v>
      </c>
      <c r="B239" s="98" t="s">
        <v>943</v>
      </c>
      <c r="C239" s="231"/>
      <c r="D239" s="231"/>
      <c r="J239" s="89"/>
    </row>
    <row r="240" spans="1:10" ht="25.5" hidden="1">
      <c r="A240" s="98" t="s">
        <v>944</v>
      </c>
      <c r="B240" s="98" t="s">
        <v>945</v>
      </c>
      <c r="C240" s="231"/>
      <c r="D240" s="231"/>
      <c r="J240" s="89"/>
    </row>
    <row r="241" spans="1:10" ht="12.75" hidden="1">
      <c r="A241" s="98" t="s">
        <v>946</v>
      </c>
      <c r="B241" s="98" t="s">
        <v>947</v>
      </c>
      <c r="C241" s="231"/>
      <c r="D241" s="231"/>
      <c r="J241" s="89"/>
    </row>
    <row r="242" spans="1:10" ht="12.75" hidden="1">
      <c r="A242" s="98" t="s">
        <v>948</v>
      </c>
      <c r="B242" s="98" t="s">
        <v>949</v>
      </c>
      <c r="C242" s="231"/>
      <c r="D242" s="231"/>
      <c r="J242" s="89"/>
    </row>
    <row r="243" spans="1:10" ht="38.25" hidden="1">
      <c r="A243" s="98" t="s">
        <v>950</v>
      </c>
      <c r="B243" s="98" t="s">
        <v>951</v>
      </c>
      <c r="C243" s="231"/>
      <c r="D243" s="231"/>
      <c r="J243" s="89"/>
    </row>
    <row r="244" spans="1:10" ht="25.5" hidden="1">
      <c r="A244" s="98" t="s">
        <v>952</v>
      </c>
      <c r="B244" s="98" t="s">
        <v>953</v>
      </c>
      <c r="C244" s="231"/>
      <c r="D244" s="231"/>
      <c r="J244" s="89"/>
    </row>
    <row r="245" spans="1:10" ht="25.5" hidden="1">
      <c r="A245" s="98" t="s">
        <v>954</v>
      </c>
      <c r="B245" s="98" t="s">
        <v>955</v>
      </c>
      <c r="C245" s="231"/>
      <c r="D245" s="231"/>
      <c r="J245" s="89"/>
    </row>
    <row r="246" spans="1:10" ht="25.5" hidden="1">
      <c r="A246" s="98" t="s">
        <v>956</v>
      </c>
      <c r="B246" s="98" t="s">
        <v>957</v>
      </c>
      <c r="C246" s="231"/>
      <c r="D246" s="231"/>
      <c r="J246" s="89"/>
    </row>
    <row r="247" spans="1:10" ht="25.5" hidden="1">
      <c r="A247" s="98" t="s">
        <v>958</v>
      </c>
      <c r="B247" s="98" t="s">
        <v>959</v>
      </c>
      <c r="C247" s="231"/>
      <c r="D247" s="231"/>
      <c r="J247" s="89"/>
    </row>
    <row r="248" spans="1:10" ht="25.5" hidden="1">
      <c r="A248" s="98" t="s">
        <v>960</v>
      </c>
      <c r="B248" s="98" t="s">
        <v>961</v>
      </c>
      <c r="C248" s="231"/>
      <c r="D248" s="231"/>
      <c r="J248" s="89"/>
    </row>
    <row r="249" spans="1:10" ht="25.5" hidden="1">
      <c r="A249" s="98" t="s">
        <v>962</v>
      </c>
      <c r="B249" s="98" t="s">
        <v>963</v>
      </c>
      <c r="C249" s="231"/>
      <c r="D249" s="231"/>
      <c r="J249" s="89"/>
    </row>
    <row r="250" spans="1:10" ht="25.5" hidden="1">
      <c r="A250" s="98" t="s">
        <v>964</v>
      </c>
      <c r="B250" s="98" t="s">
        <v>965</v>
      </c>
      <c r="C250" s="231"/>
      <c r="D250" s="231"/>
      <c r="J250" s="89"/>
    </row>
    <row r="251" spans="1:10" ht="25.5" hidden="1">
      <c r="A251" s="98" t="s">
        <v>966</v>
      </c>
      <c r="B251" s="98" t="s">
        <v>967</v>
      </c>
      <c r="C251" s="231"/>
      <c r="D251" s="231"/>
      <c r="J251" s="89"/>
    </row>
    <row r="252" spans="1:10" ht="51" hidden="1">
      <c r="A252" s="98" t="s">
        <v>968</v>
      </c>
      <c r="B252" s="98" t="s">
        <v>969</v>
      </c>
      <c r="C252" s="231"/>
      <c r="D252" s="231"/>
      <c r="J252" s="89"/>
    </row>
    <row r="253" spans="1:10" ht="12.75" hidden="1">
      <c r="A253" s="98" t="s">
        <v>970</v>
      </c>
      <c r="B253" s="98" t="s">
        <v>971</v>
      </c>
      <c r="C253" s="231"/>
      <c r="D253" s="231"/>
      <c r="J253" s="89"/>
    </row>
    <row r="254" spans="1:10" ht="38.25" hidden="1">
      <c r="A254" s="98" t="s">
        <v>972</v>
      </c>
      <c r="B254" s="98" t="s">
        <v>973</v>
      </c>
      <c r="C254" s="231"/>
      <c r="D254" s="231"/>
      <c r="J254" s="89"/>
    </row>
    <row r="255" spans="1:10" ht="12.75" hidden="1">
      <c r="A255" s="98" t="s">
        <v>974</v>
      </c>
      <c r="B255" s="98" t="s">
        <v>975</v>
      </c>
      <c r="C255" s="231"/>
      <c r="D255" s="231"/>
      <c r="J255" s="89"/>
    </row>
    <row r="256" spans="1:10" ht="12.75" hidden="1">
      <c r="A256" s="98" t="s">
        <v>976</v>
      </c>
      <c r="B256" s="98" t="s">
        <v>977</v>
      </c>
      <c r="C256" s="231"/>
      <c r="D256" s="231"/>
      <c r="J256" s="89"/>
    </row>
    <row r="257" spans="1:10" ht="25.5" hidden="1">
      <c r="A257" s="98" t="s">
        <v>978</v>
      </c>
      <c r="B257" s="98" t="s">
        <v>979</v>
      </c>
      <c r="C257" s="231"/>
      <c r="D257" s="231"/>
      <c r="J257" s="89"/>
    </row>
    <row r="258" spans="1:10" ht="25.5" hidden="1">
      <c r="A258" s="98" t="s">
        <v>980</v>
      </c>
      <c r="B258" s="98" t="s">
        <v>981</v>
      </c>
      <c r="C258" s="231"/>
      <c r="D258" s="231"/>
      <c r="J258" s="89"/>
    </row>
    <row r="259" spans="1:10" ht="12.75" hidden="1">
      <c r="A259" s="98" t="s">
        <v>982</v>
      </c>
      <c r="B259" s="98" t="s">
        <v>983</v>
      </c>
      <c r="C259" s="231"/>
      <c r="D259" s="231"/>
      <c r="J259" s="89"/>
    </row>
    <row r="260" spans="1:10" ht="12.75" hidden="1">
      <c r="A260" s="98" t="s">
        <v>984</v>
      </c>
      <c r="B260" s="98" t="s">
        <v>985</v>
      </c>
      <c r="C260" s="231"/>
      <c r="D260" s="231"/>
      <c r="J260" s="89"/>
    </row>
    <row r="261" spans="1:10" ht="12.75" hidden="1">
      <c r="A261" s="98" t="s">
        <v>986</v>
      </c>
      <c r="B261" s="98" t="s">
        <v>987</v>
      </c>
      <c r="C261" s="231"/>
      <c r="D261" s="231"/>
      <c r="J261" s="89"/>
    </row>
    <row r="262" spans="1:10" ht="12.75" hidden="1">
      <c r="A262" s="98" t="s">
        <v>988</v>
      </c>
      <c r="B262" s="98" t="s">
        <v>989</v>
      </c>
      <c r="C262" s="231"/>
      <c r="D262" s="231"/>
      <c r="J262" s="89"/>
    </row>
    <row r="263" spans="1:10" ht="12.75" hidden="1">
      <c r="A263" s="98" t="s">
        <v>990</v>
      </c>
      <c r="B263" s="98" t="s">
        <v>991</v>
      </c>
      <c r="C263" s="231"/>
      <c r="D263" s="231"/>
      <c r="J263" s="89"/>
    </row>
    <row r="264" spans="1:10" ht="12.75" hidden="1">
      <c r="A264" s="98" t="s">
        <v>992</v>
      </c>
      <c r="B264" s="98" t="s">
        <v>993</v>
      </c>
      <c r="C264" s="231"/>
      <c r="D264" s="231"/>
      <c r="J264" s="89"/>
    </row>
    <row r="265" spans="1:10" ht="12.75" hidden="1">
      <c r="A265" s="98" t="s">
        <v>994</v>
      </c>
      <c r="B265" s="98" t="s">
        <v>995</v>
      </c>
      <c r="C265" s="231"/>
      <c r="D265" s="231"/>
      <c r="J265" s="89"/>
    </row>
    <row r="266" spans="1:10" ht="12.75" hidden="1">
      <c r="A266" s="98" t="s">
        <v>996</v>
      </c>
      <c r="B266" s="98" t="s">
        <v>997</v>
      </c>
      <c r="C266" s="231"/>
      <c r="D266" s="231"/>
      <c r="J266" s="89"/>
    </row>
    <row r="267" spans="1:10" ht="12.75" hidden="1">
      <c r="A267" s="98" t="s">
        <v>162</v>
      </c>
      <c r="B267" s="98" t="s">
        <v>163</v>
      </c>
      <c r="C267" s="231"/>
      <c r="D267" s="231"/>
      <c r="J267" s="89"/>
    </row>
    <row r="268" spans="1:10" ht="12.75" hidden="1">
      <c r="A268" s="98" t="s">
        <v>998</v>
      </c>
      <c r="B268" s="98" t="s">
        <v>999</v>
      </c>
      <c r="C268" s="231"/>
      <c r="D268" s="231"/>
      <c r="J268" s="89"/>
    </row>
    <row r="269" spans="1:10" ht="25.5" hidden="1">
      <c r="A269" s="98" t="s">
        <v>1000</v>
      </c>
      <c r="B269" s="98" t="s">
        <v>1001</v>
      </c>
      <c r="C269" s="231"/>
      <c r="D269" s="231"/>
      <c r="J269" s="89"/>
    </row>
    <row r="270" spans="1:10" ht="25.5" hidden="1">
      <c r="A270" s="98" t="s">
        <v>1002</v>
      </c>
      <c r="B270" s="98" t="s">
        <v>1003</v>
      </c>
      <c r="C270" s="231"/>
      <c r="D270" s="231"/>
      <c r="J270" s="89"/>
    </row>
    <row r="271" spans="1:10" ht="12.75" hidden="1">
      <c r="A271" s="98" t="s">
        <v>1004</v>
      </c>
      <c r="B271" s="98" t="s">
        <v>1005</v>
      </c>
      <c r="C271" s="231"/>
      <c r="D271" s="231"/>
      <c r="J271" s="89"/>
    </row>
    <row r="272" spans="1:10" ht="25.5" hidden="1">
      <c r="A272" s="98" t="s">
        <v>1006</v>
      </c>
      <c r="B272" s="98" t="s">
        <v>1007</v>
      </c>
      <c r="C272" s="231"/>
      <c r="D272" s="231"/>
      <c r="J272" s="89"/>
    </row>
    <row r="273" spans="1:10" ht="12.75" hidden="1">
      <c r="A273" s="98" t="s">
        <v>1008</v>
      </c>
      <c r="B273" s="98" t="s">
        <v>1009</v>
      </c>
      <c r="C273" s="231"/>
      <c r="D273" s="231"/>
      <c r="J273" s="89"/>
    </row>
    <row r="274" spans="1:10" ht="12.75" hidden="1">
      <c r="A274" s="98" t="s">
        <v>1010</v>
      </c>
      <c r="B274" s="98" t="s">
        <v>1011</v>
      </c>
      <c r="C274" s="231"/>
      <c r="D274" s="231"/>
      <c r="J274" s="89"/>
    </row>
    <row r="275" spans="1:10" ht="12.75" hidden="1">
      <c r="A275" s="98" t="s">
        <v>164</v>
      </c>
      <c r="B275" s="98" t="s">
        <v>1012</v>
      </c>
      <c r="C275" s="231"/>
      <c r="D275" s="231"/>
      <c r="J275" s="89"/>
    </row>
    <row r="276" spans="1:10" ht="25.5" hidden="1">
      <c r="A276" s="98" t="s">
        <v>1013</v>
      </c>
      <c r="B276" s="98" t="s">
        <v>1014</v>
      </c>
      <c r="C276" s="231"/>
      <c r="D276" s="231"/>
      <c r="J276" s="89"/>
    </row>
    <row r="277" spans="1:10" ht="25.5" hidden="1">
      <c r="A277" s="98" t="s">
        <v>1015</v>
      </c>
      <c r="B277" s="98" t="s">
        <v>1016</v>
      </c>
      <c r="C277" s="231"/>
      <c r="D277" s="231"/>
      <c r="J277" s="89"/>
    </row>
    <row r="278" spans="1:10" ht="12.75" hidden="1">
      <c r="A278" s="98" t="s">
        <v>1017</v>
      </c>
      <c r="B278" s="98" t="s">
        <v>1018</v>
      </c>
      <c r="C278" s="231"/>
      <c r="D278" s="231"/>
      <c r="J278" s="89"/>
    </row>
    <row r="279" spans="1:10" ht="12.75" hidden="1">
      <c r="A279" s="98" t="s">
        <v>1019</v>
      </c>
      <c r="B279" s="98" t="s">
        <v>1020</v>
      </c>
      <c r="C279" s="231"/>
      <c r="D279" s="231"/>
      <c r="J279" s="89"/>
    </row>
    <row r="280" spans="1:10" ht="12.75" hidden="1">
      <c r="A280" s="98" t="s">
        <v>1021</v>
      </c>
      <c r="B280" s="98" t="s">
        <v>1022</v>
      </c>
      <c r="C280" s="231"/>
      <c r="D280" s="231"/>
      <c r="J280" s="89"/>
    </row>
    <row r="281" spans="1:10" ht="12.75" hidden="1">
      <c r="A281" s="98" t="s">
        <v>1023</v>
      </c>
      <c r="B281" s="98" t="s">
        <v>1024</v>
      </c>
      <c r="C281" s="231"/>
      <c r="D281" s="231"/>
      <c r="J281" s="89"/>
    </row>
    <row r="282" spans="1:10" ht="25.5" hidden="1">
      <c r="A282" s="98" t="s">
        <v>1025</v>
      </c>
      <c r="B282" s="98" t="s">
        <v>1026</v>
      </c>
      <c r="C282" s="231"/>
      <c r="D282" s="231"/>
      <c r="J282" s="89"/>
    </row>
    <row r="283" spans="1:10" ht="12.75" hidden="1">
      <c r="A283" s="98" t="s">
        <v>1027</v>
      </c>
      <c r="B283" s="98" t="s">
        <v>1028</v>
      </c>
      <c r="C283" s="231"/>
      <c r="D283" s="231"/>
      <c r="J283" s="89"/>
    </row>
    <row r="284" spans="1:10" ht="12.75" hidden="1">
      <c r="A284" s="98" t="s">
        <v>1029</v>
      </c>
      <c r="B284" s="98" t="s">
        <v>1030</v>
      </c>
      <c r="C284" s="231"/>
      <c r="D284" s="231"/>
      <c r="J284" s="89"/>
    </row>
    <row r="285" spans="1:10" ht="12.75" hidden="1">
      <c r="A285" s="98" t="s">
        <v>1031</v>
      </c>
      <c r="B285" s="98" t="s">
        <v>1032</v>
      </c>
      <c r="C285" s="231"/>
      <c r="D285" s="231"/>
      <c r="J285" s="89"/>
    </row>
    <row r="286" spans="1:10" ht="12.75" hidden="1">
      <c r="A286" s="98" t="s">
        <v>1033</v>
      </c>
      <c r="B286" s="98" t="s">
        <v>1034</v>
      </c>
      <c r="C286" s="231"/>
      <c r="D286" s="231"/>
      <c r="J286" s="89"/>
    </row>
    <row r="287" spans="1:10" ht="12.75" hidden="1">
      <c r="A287" s="98" t="s">
        <v>1035</v>
      </c>
      <c r="B287" s="98" t="s">
        <v>1036</v>
      </c>
      <c r="C287" s="231"/>
      <c r="D287" s="231"/>
      <c r="J287" s="89"/>
    </row>
    <row r="288" spans="1:10" ht="12.75" hidden="1">
      <c r="A288" s="98" t="s">
        <v>1037</v>
      </c>
      <c r="B288" s="98" t="s">
        <v>1038</v>
      </c>
      <c r="C288" s="231"/>
      <c r="D288" s="231"/>
      <c r="J288" s="89"/>
    </row>
    <row r="289" spans="1:10" ht="12.75" hidden="1">
      <c r="A289" s="98" t="s">
        <v>1039</v>
      </c>
      <c r="B289" s="98" t="s">
        <v>1040</v>
      </c>
      <c r="C289" s="231"/>
      <c r="D289" s="231"/>
      <c r="J289" s="89"/>
    </row>
    <row r="290" spans="1:10" ht="12.75" hidden="1">
      <c r="A290" s="97" t="s">
        <v>1041</v>
      </c>
      <c r="B290" s="97" t="s">
        <v>1042</v>
      </c>
      <c r="C290" s="231"/>
      <c r="D290" s="231"/>
      <c r="J290" s="89"/>
    </row>
    <row r="291" spans="1:10" ht="12.75" hidden="1">
      <c r="A291" s="98" t="s">
        <v>166</v>
      </c>
      <c r="B291" s="98" t="s">
        <v>167</v>
      </c>
      <c r="C291" s="231"/>
      <c r="D291" s="231"/>
      <c r="J291" s="89"/>
    </row>
    <row r="292" spans="1:10" ht="25.5" hidden="1">
      <c r="A292" s="98" t="s">
        <v>1043</v>
      </c>
      <c r="B292" s="98" t="s">
        <v>1044</v>
      </c>
      <c r="C292" s="231"/>
      <c r="D292" s="231"/>
      <c r="J292" s="89"/>
    </row>
    <row r="293" spans="1:10" ht="12.75" hidden="1">
      <c r="A293" s="98" t="s">
        <v>1045</v>
      </c>
      <c r="B293" s="98" t="s">
        <v>1046</v>
      </c>
      <c r="C293" s="231"/>
      <c r="D293" s="231"/>
      <c r="J293" s="89"/>
    </row>
    <row r="294" spans="1:10" ht="12.75" hidden="1">
      <c r="A294" s="98" t="s">
        <v>1047</v>
      </c>
      <c r="B294" s="98" t="s">
        <v>1048</v>
      </c>
      <c r="C294" s="231"/>
      <c r="D294" s="231"/>
      <c r="J294" s="89"/>
    </row>
    <row r="295" spans="1:10" ht="25.5" hidden="1">
      <c r="A295" s="98" t="s">
        <v>1049</v>
      </c>
      <c r="B295" s="98" t="s">
        <v>1050</v>
      </c>
      <c r="C295" s="231"/>
      <c r="D295" s="231"/>
      <c r="J295" s="89"/>
    </row>
    <row r="296" spans="1:10" ht="12.75" hidden="1">
      <c r="A296" s="98" t="s">
        <v>1051</v>
      </c>
      <c r="B296" s="98" t="s">
        <v>1052</v>
      </c>
      <c r="C296" s="231"/>
      <c r="D296" s="231"/>
      <c r="J296" s="89"/>
    </row>
    <row r="297" spans="1:10" ht="25.5" hidden="1">
      <c r="A297" s="98" t="s">
        <v>1053</v>
      </c>
      <c r="B297" s="98" t="s">
        <v>1054</v>
      </c>
      <c r="C297" s="231"/>
      <c r="D297" s="231"/>
      <c r="J297" s="89"/>
    </row>
    <row r="298" spans="1:10" ht="12.75" hidden="1">
      <c r="A298" s="98" t="s">
        <v>1055</v>
      </c>
      <c r="B298" s="98" t="s">
        <v>1056</v>
      </c>
      <c r="C298" s="231"/>
      <c r="D298" s="231"/>
      <c r="J298" s="89"/>
    </row>
    <row r="299" spans="1:10" ht="12.75" hidden="1">
      <c r="A299" s="98" t="s">
        <v>1057</v>
      </c>
      <c r="B299" s="98" t="s">
        <v>1058</v>
      </c>
      <c r="C299" s="231"/>
      <c r="D299" s="231"/>
      <c r="J299" s="89"/>
    </row>
    <row r="300" spans="1:10" ht="12.75" hidden="1">
      <c r="A300" s="98" t="s">
        <v>1059</v>
      </c>
      <c r="B300" s="98" t="s">
        <v>1060</v>
      </c>
      <c r="C300" s="231"/>
      <c r="D300" s="231"/>
      <c r="J300" s="89"/>
    </row>
    <row r="301" spans="1:10" ht="12.75" hidden="1">
      <c r="A301" s="98" t="s">
        <v>1061</v>
      </c>
      <c r="B301" s="98" t="s">
        <v>1062</v>
      </c>
      <c r="C301" s="231"/>
      <c r="D301" s="231"/>
      <c r="J301" s="89"/>
    </row>
    <row r="302" spans="1:10" ht="12.75" hidden="1">
      <c r="A302" s="98" t="s">
        <v>1063</v>
      </c>
      <c r="B302" s="98" t="s">
        <v>1064</v>
      </c>
      <c r="C302" s="231"/>
      <c r="D302" s="231"/>
      <c r="J302" s="89"/>
    </row>
    <row r="303" spans="1:10" ht="25.5" hidden="1">
      <c r="A303" s="98" t="s">
        <v>1065</v>
      </c>
      <c r="B303" s="98" t="s">
        <v>1066</v>
      </c>
      <c r="C303" s="231"/>
      <c r="D303" s="231"/>
      <c r="J303" s="89"/>
    </row>
    <row r="304" spans="1:10" ht="25.5" hidden="1">
      <c r="A304" s="98" t="s">
        <v>1067</v>
      </c>
      <c r="B304" s="98" t="s">
        <v>1068</v>
      </c>
      <c r="C304" s="231"/>
      <c r="D304" s="231"/>
      <c r="J304" s="89"/>
    </row>
    <row r="305" spans="1:10" ht="12.75" hidden="1">
      <c r="A305" s="98" t="s">
        <v>1069</v>
      </c>
      <c r="B305" s="98" t="s">
        <v>1070</v>
      </c>
      <c r="C305" s="231"/>
      <c r="D305" s="231"/>
      <c r="J305" s="89"/>
    </row>
    <row r="306" spans="1:10" ht="12.75" hidden="1">
      <c r="A306" s="98" t="s">
        <v>1071</v>
      </c>
      <c r="B306" s="98" t="s">
        <v>1072</v>
      </c>
      <c r="C306" s="231"/>
      <c r="D306" s="231"/>
      <c r="J306" s="89"/>
    </row>
    <row r="307" spans="1:10" ht="12.75" hidden="1">
      <c r="A307" s="98" t="s">
        <v>1073</v>
      </c>
      <c r="B307" s="98" t="s">
        <v>1074</v>
      </c>
      <c r="C307" s="231"/>
      <c r="D307" s="231"/>
      <c r="J307" s="89"/>
    </row>
    <row r="308" spans="1:10" ht="25.5" hidden="1">
      <c r="A308" s="98" t="s">
        <v>1075</v>
      </c>
      <c r="B308" s="98" t="s">
        <v>1076</v>
      </c>
      <c r="C308" s="231"/>
      <c r="D308" s="231"/>
      <c r="J308" s="89"/>
    </row>
    <row r="309" spans="1:10" ht="12.75" hidden="1">
      <c r="A309" s="98" t="s">
        <v>1077</v>
      </c>
      <c r="B309" s="98" t="s">
        <v>1078</v>
      </c>
      <c r="C309" s="231"/>
      <c r="D309" s="231"/>
      <c r="J309" s="89"/>
    </row>
    <row r="310" spans="1:10" ht="12.75" hidden="1">
      <c r="A310" s="98" t="s">
        <v>1079</v>
      </c>
      <c r="B310" s="98" t="s">
        <v>1080</v>
      </c>
      <c r="C310" s="231"/>
      <c r="D310" s="231"/>
      <c r="J310" s="89"/>
    </row>
    <row r="311" spans="1:10" ht="12.75" hidden="1">
      <c r="A311" s="98" t="s">
        <v>1081</v>
      </c>
      <c r="B311" s="98" t="s">
        <v>1082</v>
      </c>
      <c r="C311" s="231"/>
      <c r="D311" s="231"/>
      <c r="J311" s="89"/>
    </row>
    <row r="312" spans="1:10" ht="12.75" hidden="1">
      <c r="A312" s="98" t="s">
        <v>1083</v>
      </c>
      <c r="B312" s="98" t="s">
        <v>1084</v>
      </c>
      <c r="C312" s="231"/>
      <c r="D312" s="231"/>
      <c r="J312" s="89"/>
    </row>
    <row r="313" spans="1:10" ht="12.75" hidden="1">
      <c r="A313" s="98" t="s">
        <v>1085</v>
      </c>
      <c r="B313" s="98" t="s">
        <v>1086</v>
      </c>
      <c r="C313" s="231"/>
      <c r="D313" s="231"/>
      <c r="J313" s="89"/>
    </row>
    <row r="314" spans="1:10" ht="25.5" hidden="1">
      <c r="A314" s="98" t="s">
        <v>1087</v>
      </c>
      <c r="B314" s="98" t="s">
        <v>1088</v>
      </c>
      <c r="C314" s="231"/>
      <c r="D314" s="231"/>
      <c r="J314" s="89"/>
    </row>
    <row r="315" spans="1:10" ht="25.5" hidden="1">
      <c r="A315" s="98" t="s">
        <v>1089</v>
      </c>
      <c r="B315" s="98" t="s">
        <v>1090</v>
      </c>
      <c r="C315" s="231"/>
      <c r="D315" s="231"/>
      <c r="J315" s="89"/>
    </row>
    <row r="316" spans="1:10" ht="25.5" hidden="1">
      <c r="A316" s="98" t="s">
        <v>1091</v>
      </c>
      <c r="B316" s="98" t="s">
        <v>1092</v>
      </c>
      <c r="C316" s="231"/>
      <c r="D316" s="231"/>
      <c r="J316" s="89"/>
    </row>
    <row r="317" spans="1:10" ht="25.5" hidden="1">
      <c r="A317" s="98" t="s">
        <v>1093</v>
      </c>
      <c r="B317" s="98" t="s">
        <v>1094</v>
      </c>
      <c r="C317" s="231"/>
      <c r="D317" s="231"/>
      <c r="J317" s="89"/>
    </row>
    <row r="318" spans="1:10" ht="25.5" hidden="1">
      <c r="A318" s="98" t="s">
        <v>168</v>
      </c>
      <c r="B318" s="98" t="s">
        <v>169</v>
      </c>
      <c r="C318" s="231"/>
      <c r="D318" s="231"/>
      <c r="J318" s="89"/>
    </row>
    <row r="319" spans="1:10" ht="25.5" hidden="1">
      <c r="A319" s="98" t="s">
        <v>1095</v>
      </c>
      <c r="B319" s="98" t="s">
        <v>1096</v>
      </c>
      <c r="C319" s="231"/>
      <c r="D319" s="231"/>
      <c r="J319" s="89"/>
    </row>
    <row r="320" spans="1:10" ht="38.25" hidden="1">
      <c r="A320" s="98" t="s">
        <v>1097</v>
      </c>
      <c r="B320" s="98" t="s">
        <v>1098</v>
      </c>
      <c r="C320" s="231"/>
      <c r="D320" s="231"/>
      <c r="J320" s="89"/>
    </row>
    <row r="321" spans="1:10" ht="25.5" hidden="1">
      <c r="A321" s="98" t="s">
        <v>1099</v>
      </c>
      <c r="B321" s="98" t="s">
        <v>1100</v>
      </c>
      <c r="C321" s="231"/>
      <c r="D321" s="231"/>
      <c r="J321" s="89"/>
    </row>
    <row r="322" spans="1:10" ht="25.5" hidden="1">
      <c r="A322" s="98" t="s">
        <v>1101</v>
      </c>
      <c r="B322" s="98" t="s">
        <v>1102</v>
      </c>
      <c r="C322" s="231"/>
      <c r="D322" s="231"/>
      <c r="J322" s="89"/>
    </row>
    <row r="323" spans="1:10" ht="12.75" hidden="1">
      <c r="A323" s="97"/>
      <c r="B323" s="97" t="s">
        <v>171</v>
      </c>
      <c r="C323" s="231"/>
      <c r="D323" s="231"/>
      <c r="J323" s="89"/>
    </row>
    <row r="324" spans="1:10" ht="12.75" hidden="1">
      <c r="A324" s="97" t="s">
        <v>1103</v>
      </c>
      <c r="B324" s="97" t="s">
        <v>1104</v>
      </c>
      <c r="C324" s="231"/>
      <c r="D324" s="231"/>
      <c r="J324" s="89"/>
    </row>
    <row r="325" spans="1:10" ht="12.75" hidden="1">
      <c r="A325" s="98" t="s">
        <v>1105</v>
      </c>
      <c r="B325" s="98" t="s">
        <v>1106</v>
      </c>
      <c r="C325" s="231"/>
      <c r="D325" s="231"/>
      <c r="J325" s="89"/>
    </row>
    <row r="326" spans="1:10" ht="25.5" hidden="1">
      <c r="A326" s="98" t="s">
        <v>1107</v>
      </c>
      <c r="B326" s="98" t="s">
        <v>1108</v>
      </c>
      <c r="C326" s="231"/>
      <c r="D326" s="231"/>
      <c r="J326" s="89"/>
    </row>
    <row r="327" spans="1:10" ht="25.5" hidden="1">
      <c r="A327" s="98" t="s">
        <v>1109</v>
      </c>
      <c r="B327" s="98" t="s">
        <v>1110</v>
      </c>
      <c r="C327" s="231"/>
      <c r="D327" s="231"/>
      <c r="J327" s="89"/>
    </row>
    <row r="328" spans="1:10" ht="25.5" hidden="1">
      <c r="A328" s="98" t="s">
        <v>1111</v>
      </c>
      <c r="B328" s="98" t="s">
        <v>1112</v>
      </c>
      <c r="C328" s="231"/>
      <c r="D328" s="231"/>
      <c r="J328" s="89"/>
    </row>
    <row r="329" spans="1:10" ht="38.25" hidden="1">
      <c r="A329" s="98" t="s">
        <v>1113</v>
      </c>
      <c r="B329" s="98" t="s">
        <v>1114</v>
      </c>
      <c r="C329" s="231"/>
      <c r="D329" s="231"/>
      <c r="J329" s="89"/>
    </row>
    <row r="330" spans="1:10" ht="25.5" hidden="1">
      <c r="A330" s="98" t="s">
        <v>1115</v>
      </c>
      <c r="B330" s="98" t="s">
        <v>1116</v>
      </c>
      <c r="C330" s="231"/>
      <c r="D330" s="231"/>
      <c r="J330" s="89"/>
    </row>
    <row r="331" spans="1:10" ht="25.5" hidden="1">
      <c r="A331" s="98" t="s">
        <v>1117</v>
      </c>
      <c r="B331" s="98" t="s">
        <v>1118</v>
      </c>
      <c r="C331" s="231"/>
      <c r="D331" s="231"/>
      <c r="J331" s="89"/>
    </row>
    <row r="332" spans="1:10" ht="38.25" hidden="1">
      <c r="A332" s="98" t="s">
        <v>1119</v>
      </c>
      <c r="B332" s="98" t="s">
        <v>1120</v>
      </c>
      <c r="C332" s="231"/>
      <c r="D332" s="231"/>
      <c r="J332" s="89"/>
    </row>
    <row r="333" spans="1:10" ht="25.5" hidden="1">
      <c r="A333" s="98" t="s">
        <v>1121</v>
      </c>
      <c r="B333" s="98" t="s">
        <v>1122</v>
      </c>
      <c r="C333" s="231"/>
      <c r="D333" s="231"/>
      <c r="J333" s="89"/>
    </row>
    <row r="334" spans="1:10" ht="25.5" hidden="1">
      <c r="A334" s="98" t="s">
        <v>1123</v>
      </c>
      <c r="B334" s="98" t="s">
        <v>1124</v>
      </c>
      <c r="C334" s="231"/>
      <c r="D334" s="231"/>
      <c r="J334" s="89"/>
    </row>
    <row r="335" spans="1:10" ht="25.5" hidden="1">
      <c r="A335" s="98" t="s">
        <v>1125</v>
      </c>
      <c r="B335" s="98" t="s">
        <v>1126</v>
      </c>
      <c r="C335" s="231"/>
      <c r="D335" s="231"/>
      <c r="J335" s="89"/>
    </row>
    <row r="336" spans="1:10" ht="38.25" hidden="1">
      <c r="A336" s="98" t="s">
        <v>1127</v>
      </c>
      <c r="B336" s="98" t="s">
        <v>1128</v>
      </c>
      <c r="C336" s="231"/>
      <c r="D336" s="231"/>
      <c r="J336" s="89"/>
    </row>
    <row r="337" spans="1:10" ht="25.5" hidden="1">
      <c r="A337" s="98" t="s">
        <v>1129</v>
      </c>
      <c r="B337" s="98" t="s">
        <v>1130</v>
      </c>
      <c r="C337" s="231"/>
      <c r="D337" s="231"/>
      <c r="J337" s="89"/>
    </row>
    <row r="338" spans="1:10" ht="25.5" hidden="1">
      <c r="A338" s="98" t="s">
        <v>1131</v>
      </c>
      <c r="B338" s="98" t="s">
        <v>1132</v>
      </c>
      <c r="C338" s="231"/>
      <c r="D338" s="231"/>
      <c r="J338" s="89"/>
    </row>
    <row r="339" spans="1:10" ht="25.5" hidden="1">
      <c r="A339" s="98" t="s">
        <v>1133</v>
      </c>
      <c r="B339" s="98" t="s">
        <v>1134</v>
      </c>
      <c r="C339" s="231"/>
      <c r="D339" s="231"/>
      <c r="J339" s="89"/>
    </row>
    <row r="340" spans="1:10" ht="12.75" hidden="1">
      <c r="A340" s="98" t="s">
        <v>1135</v>
      </c>
      <c r="B340" s="98" t="s">
        <v>1136</v>
      </c>
      <c r="C340" s="231"/>
      <c r="D340" s="231"/>
      <c r="J340" s="89"/>
    </row>
    <row r="341" spans="1:10" ht="12.75" hidden="1">
      <c r="A341" s="98" t="s">
        <v>170</v>
      </c>
      <c r="B341" s="98" t="s">
        <v>1137</v>
      </c>
      <c r="C341" s="231"/>
      <c r="D341" s="231"/>
      <c r="J341" s="89"/>
    </row>
    <row r="342" spans="1:10" ht="12.75" hidden="1">
      <c r="A342" s="98" t="s">
        <v>1138</v>
      </c>
      <c r="B342" s="98" t="s">
        <v>1139</v>
      </c>
      <c r="C342" s="231"/>
      <c r="D342" s="231"/>
      <c r="J342" s="89"/>
    </row>
    <row r="343" spans="1:10" ht="12.75" hidden="1">
      <c r="A343" s="98" t="s">
        <v>1140</v>
      </c>
      <c r="B343" s="98" t="s">
        <v>1141</v>
      </c>
      <c r="C343" s="231"/>
      <c r="D343" s="231"/>
      <c r="J343" s="89"/>
    </row>
    <row r="344" spans="1:10" ht="12.75" hidden="1">
      <c r="A344" s="98" t="s">
        <v>1142</v>
      </c>
      <c r="B344" s="98" t="s">
        <v>1143</v>
      </c>
      <c r="C344" s="231"/>
      <c r="D344" s="231"/>
      <c r="J344" s="89"/>
    </row>
    <row r="345" spans="1:10" ht="12.75" hidden="1">
      <c r="A345" s="98" t="s">
        <v>1144</v>
      </c>
      <c r="B345" s="98" t="s">
        <v>1145</v>
      </c>
      <c r="C345" s="231"/>
      <c r="D345" s="231"/>
      <c r="J345" s="89"/>
    </row>
    <row r="346" spans="1:10" ht="25.5" hidden="1">
      <c r="A346" s="98" t="s">
        <v>1146</v>
      </c>
      <c r="B346" s="98" t="s">
        <v>1147</v>
      </c>
      <c r="C346" s="231"/>
      <c r="D346" s="231"/>
      <c r="J346" s="89"/>
    </row>
    <row r="347" spans="1:10" ht="12.75" hidden="1">
      <c r="A347" s="98" t="s">
        <v>1148</v>
      </c>
      <c r="B347" s="98" t="s">
        <v>1149</v>
      </c>
      <c r="C347" s="231"/>
      <c r="D347" s="231"/>
      <c r="J347" s="89"/>
    </row>
    <row r="348" spans="1:10" ht="25.5" hidden="1">
      <c r="A348" s="98" t="s">
        <v>1150</v>
      </c>
      <c r="B348" s="98" t="s">
        <v>1151</v>
      </c>
      <c r="C348" s="231"/>
      <c r="D348" s="231"/>
      <c r="J348" s="89"/>
    </row>
    <row r="349" spans="1:10" ht="12.75" hidden="1">
      <c r="A349" s="98" t="s">
        <v>1152</v>
      </c>
      <c r="B349" s="98" t="s">
        <v>1153</v>
      </c>
      <c r="C349" s="231"/>
      <c r="D349" s="231"/>
      <c r="J349" s="89"/>
    </row>
    <row r="350" spans="1:10" ht="12.75" hidden="1">
      <c r="A350" s="98" t="s">
        <v>1154</v>
      </c>
      <c r="B350" s="98" t="s">
        <v>1155</v>
      </c>
      <c r="C350" s="231"/>
      <c r="D350" s="231"/>
      <c r="J350" s="89"/>
    </row>
    <row r="351" spans="1:10" ht="12.75" hidden="1">
      <c r="A351" s="98" t="s">
        <v>1156</v>
      </c>
      <c r="B351" s="98" t="s">
        <v>1157</v>
      </c>
      <c r="C351" s="231"/>
      <c r="D351" s="231"/>
      <c r="J351" s="89"/>
    </row>
    <row r="352" spans="1:10" ht="25.5" hidden="1">
      <c r="A352" s="98" t="s">
        <v>1158</v>
      </c>
      <c r="B352" s="98" t="s">
        <v>1159</v>
      </c>
      <c r="C352" s="231"/>
      <c r="D352" s="231"/>
      <c r="J352" s="89"/>
    </row>
    <row r="353" spans="1:10" ht="12.75" hidden="1">
      <c r="A353" s="98" t="s">
        <v>1160</v>
      </c>
      <c r="B353" s="98" t="s">
        <v>1161</v>
      </c>
      <c r="C353" s="231"/>
      <c r="D353" s="231"/>
      <c r="J353" s="89"/>
    </row>
    <row r="354" spans="1:10" ht="25.5" hidden="1">
      <c r="A354" s="98" t="s">
        <v>1162</v>
      </c>
      <c r="B354" s="98" t="s">
        <v>1163</v>
      </c>
      <c r="C354" s="231"/>
      <c r="D354" s="231"/>
      <c r="J354" s="89"/>
    </row>
    <row r="355" spans="1:10" ht="12.75" hidden="1">
      <c r="A355" s="98" t="s">
        <v>1164</v>
      </c>
      <c r="B355" s="98" t="s">
        <v>1165</v>
      </c>
      <c r="C355" s="231"/>
      <c r="D355" s="231"/>
      <c r="J355" s="89"/>
    </row>
    <row r="356" spans="1:10" ht="12.75" hidden="1">
      <c r="A356" s="98" t="s">
        <v>1166</v>
      </c>
      <c r="B356" s="98" t="s">
        <v>1167</v>
      </c>
      <c r="C356" s="231"/>
      <c r="D356" s="231"/>
      <c r="J356" s="89"/>
    </row>
    <row r="357" spans="1:10" ht="25.5" hidden="1">
      <c r="A357" s="98" t="s">
        <v>1168</v>
      </c>
      <c r="B357" s="98" t="s">
        <v>1169</v>
      </c>
      <c r="C357" s="231"/>
      <c r="D357" s="231"/>
      <c r="J357" s="89"/>
    </row>
    <row r="358" spans="1:10" ht="38.25" hidden="1">
      <c r="A358" s="97" t="s">
        <v>172</v>
      </c>
      <c r="B358" s="97" t="s">
        <v>1170</v>
      </c>
      <c r="C358" s="231"/>
      <c r="D358" s="231"/>
      <c r="J358" s="89"/>
    </row>
    <row r="359" spans="1:10" ht="12.75" hidden="1">
      <c r="A359" s="98" t="s">
        <v>1171</v>
      </c>
      <c r="B359" s="98" t="s">
        <v>1172</v>
      </c>
      <c r="C359" s="231"/>
      <c r="D359" s="231"/>
      <c r="J359" s="89"/>
    </row>
    <row r="360" spans="1:10" ht="12.75" hidden="1">
      <c r="A360" s="98" t="s">
        <v>1173</v>
      </c>
      <c r="B360" s="98" t="s">
        <v>1174</v>
      </c>
      <c r="C360" s="231"/>
      <c r="D360" s="231"/>
      <c r="J360" s="89"/>
    </row>
    <row r="361" spans="1:10" ht="12.75" hidden="1">
      <c r="A361" s="98" t="s">
        <v>1175</v>
      </c>
      <c r="B361" s="98" t="s">
        <v>1176</v>
      </c>
      <c r="C361" s="231"/>
      <c r="D361" s="231"/>
      <c r="J361" s="89"/>
    </row>
    <row r="362" spans="1:10" ht="12.75" hidden="1">
      <c r="A362" s="98" t="s">
        <v>1177</v>
      </c>
      <c r="B362" s="98" t="s">
        <v>1178</v>
      </c>
      <c r="C362" s="231"/>
      <c r="D362" s="231"/>
      <c r="J362" s="89"/>
    </row>
    <row r="363" spans="1:10" ht="12.75" hidden="1">
      <c r="A363" s="98" t="s">
        <v>1179</v>
      </c>
      <c r="B363" s="98" t="s">
        <v>1180</v>
      </c>
      <c r="C363" s="231"/>
      <c r="D363" s="231"/>
      <c r="J363" s="89"/>
    </row>
    <row r="364" spans="1:10" ht="25.5" hidden="1">
      <c r="A364" s="98" t="s">
        <v>1181</v>
      </c>
      <c r="B364" s="98" t="s">
        <v>1182</v>
      </c>
      <c r="C364" s="231"/>
      <c r="D364" s="231"/>
      <c r="J364" s="89"/>
    </row>
    <row r="365" spans="1:10" ht="38.25" hidden="1">
      <c r="A365" s="98" t="s">
        <v>1183</v>
      </c>
      <c r="B365" s="98" t="s">
        <v>1184</v>
      </c>
      <c r="C365" s="231"/>
      <c r="D365" s="231"/>
      <c r="J365" s="89"/>
    </row>
    <row r="366" spans="1:10" ht="25.5" hidden="1">
      <c r="A366" s="98" t="s">
        <v>1185</v>
      </c>
      <c r="B366" s="98" t="s">
        <v>1186</v>
      </c>
      <c r="C366" s="231"/>
      <c r="D366" s="231"/>
      <c r="J366" s="89"/>
    </row>
    <row r="367" spans="1:10" ht="25.5" hidden="1">
      <c r="A367" s="98" t="s">
        <v>1187</v>
      </c>
      <c r="B367" s="98" t="s">
        <v>1188</v>
      </c>
      <c r="C367" s="231"/>
      <c r="D367" s="231"/>
      <c r="J367" s="89"/>
    </row>
    <row r="368" spans="1:10" ht="12.75" hidden="1">
      <c r="A368" s="98" t="s">
        <v>1189</v>
      </c>
      <c r="B368" s="98" t="s">
        <v>1190</v>
      </c>
      <c r="C368" s="231"/>
      <c r="D368" s="231"/>
      <c r="J368" s="89"/>
    </row>
    <row r="369" spans="1:10" ht="12.75" hidden="1">
      <c r="A369" s="97" t="s">
        <v>1191</v>
      </c>
      <c r="B369" s="97" t="s">
        <v>1192</v>
      </c>
      <c r="C369" s="231"/>
      <c r="D369" s="231"/>
      <c r="J369" s="89"/>
    </row>
    <row r="370" spans="1:10" ht="25.5" hidden="1">
      <c r="A370" s="97" t="s">
        <v>1193</v>
      </c>
      <c r="B370" s="97" t="s">
        <v>1194</v>
      </c>
      <c r="C370" s="231"/>
      <c r="D370" s="231"/>
      <c r="J370" s="89"/>
    </row>
    <row r="371" spans="1:10" ht="25.5" hidden="1">
      <c r="A371" s="98" t="s">
        <v>1195</v>
      </c>
      <c r="B371" s="98" t="s">
        <v>1196</v>
      </c>
      <c r="C371" s="231"/>
      <c r="D371" s="231"/>
      <c r="J371" s="89"/>
    </row>
    <row r="372" spans="1:10" ht="25.5" hidden="1">
      <c r="A372" s="98" t="s">
        <v>1197</v>
      </c>
      <c r="B372" s="98" t="s">
        <v>1198</v>
      </c>
      <c r="C372" s="231"/>
      <c r="D372" s="231"/>
      <c r="J372" s="89"/>
    </row>
    <row r="373" spans="1:10" ht="25.5" hidden="1">
      <c r="A373" s="98" t="s">
        <v>1199</v>
      </c>
      <c r="B373" s="98" t="s">
        <v>1200</v>
      </c>
      <c r="C373" s="231"/>
      <c r="D373" s="231"/>
      <c r="J373" s="89"/>
    </row>
    <row r="374" spans="1:10" ht="25.5" hidden="1">
      <c r="A374" s="98" t="s">
        <v>1201</v>
      </c>
      <c r="B374" s="98" t="s">
        <v>1202</v>
      </c>
      <c r="C374" s="231"/>
      <c r="D374" s="231"/>
      <c r="J374" s="89"/>
    </row>
    <row r="375" spans="1:10" ht="25.5" hidden="1">
      <c r="A375" s="98" t="s">
        <v>1203</v>
      </c>
      <c r="B375" s="98" t="s">
        <v>1204</v>
      </c>
      <c r="C375" s="231"/>
      <c r="D375" s="231"/>
      <c r="J375" s="89"/>
    </row>
    <row r="376" spans="1:10" ht="25.5" hidden="1">
      <c r="A376" s="98" t="s">
        <v>1205</v>
      </c>
      <c r="B376" s="98" t="s">
        <v>1206</v>
      </c>
      <c r="C376" s="231"/>
      <c r="D376" s="231"/>
      <c r="J376" s="89"/>
    </row>
    <row r="377" spans="1:10" ht="12.75" hidden="1">
      <c r="A377" s="98" t="s">
        <v>1207</v>
      </c>
      <c r="B377" s="98" t="s">
        <v>1208</v>
      </c>
      <c r="C377" s="231"/>
      <c r="D377" s="231"/>
      <c r="J377" s="89"/>
    </row>
    <row r="378" spans="1:10" ht="25.5" hidden="1">
      <c r="A378" s="98" t="s">
        <v>1209</v>
      </c>
      <c r="B378" s="98" t="s">
        <v>1210</v>
      </c>
      <c r="C378" s="231"/>
      <c r="D378" s="231"/>
      <c r="J378" s="89"/>
    </row>
    <row r="379" spans="1:10" ht="12.75" hidden="1">
      <c r="A379" s="98" t="s">
        <v>1211</v>
      </c>
      <c r="B379" s="98" t="s">
        <v>1212</v>
      </c>
      <c r="C379" s="231"/>
      <c r="D379" s="231"/>
      <c r="J379" s="89"/>
    </row>
    <row r="380" spans="1:10" ht="12.75" hidden="1">
      <c r="A380" s="98" t="s">
        <v>1213</v>
      </c>
      <c r="B380" s="98" t="s">
        <v>773</v>
      </c>
      <c r="C380" s="231"/>
      <c r="D380" s="231"/>
      <c r="J380" s="89"/>
    </row>
    <row r="381" spans="1:10" ht="12.75" hidden="1">
      <c r="A381" s="98" t="s">
        <v>1214</v>
      </c>
      <c r="B381" s="98" t="s">
        <v>775</v>
      </c>
      <c r="C381" s="231"/>
      <c r="D381" s="231"/>
      <c r="J381" s="89"/>
    </row>
    <row r="382" spans="1:10" ht="25.5" hidden="1">
      <c r="A382" s="98" t="s">
        <v>1215</v>
      </c>
      <c r="B382" s="98" t="s">
        <v>1216</v>
      </c>
      <c r="C382" s="231"/>
      <c r="D382" s="231"/>
      <c r="J382" s="89"/>
    </row>
    <row r="383" spans="1:10" ht="25.5" hidden="1">
      <c r="A383" s="98" t="s">
        <v>1217</v>
      </c>
      <c r="B383" s="98" t="s">
        <v>1218</v>
      </c>
      <c r="C383" s="231"/>
      <c r="D383" s="231"/>
      <c r="J383" s="89"/>
    </row>
    <row r="384" spans="1:10" ht="25.5" hidden="1">
      <c r="A384" s="98" t="s">
        <v>1219</v>
      </c>
      <c r="B384" s="98" t="s">
        <v>1220</v>
      </c>
      <c r="C384" s="231"/>
      <c r="D384" s="231"/>
      <c r="J384" s="89"/>
    </row>
    <row r="385" spans="1:10" ht="12.75" hidden="1">
      <c r="A385" s="98" t="s">
        <v>1221</v>
      </c>
      <c r="B385" s="98" t="s">
        <v>1222</v>
      </c>
      <c r="C385" s="231"/>
      <c r="D385" s="231"/>
      <c r="J385" s="89"/>
    </row>
    <row r="386" spans="1:10" ht="51" hidden="1">
      <c r="A386" s="98" t="s">
        <v>1223</v>
      </c>
      <c r="B386" s="98" t="s">
        <v>1224</v>
      </c>
      <c r="C386" s="231"/>
      <c r="D386" s="231"/>
      <c r="J386" s="89"/>
    </row>
    <row r="387" spans="1:10" ht="12.75" hidden="1">
      <c r="A387" s="98" t="s">
        <v>1225</v>
      </c>
      <c r="B387" s="98" t="s">
        <v>1226</v>
      </c>
      <c r="C387" s="231"/>
      <c r="D387" s="231"/>
      <c r="J387" s="89"/>
    </row>
    <row r="388" spans="1:10" ht="12.75" hidden="1">
      <c r="A388" s="98" t="s">
        <v>1227</v>
      </c>
      <c r="B388" s="98" t="s">
        <v>1228</v>
      </c>
      <c r="C388" s="231"/>
      <c r="D388" s="231"/>
      <c r="J388" s="89"/>
    </row>
    <row r="389" spans="1:10" ht="25.5" hidden="1">
      <c r="A389" s="98" t="s">
        <v>1229</v>
      </c>
      <c r="B389" s="98" t="s">
        <v>1230</v>
      </c>
      <c r="C389" s="231"/>
      <c r="D389" s="231"/>
      <c r="J389" s="89"/>
    </row>
    <row r="390" spans="1:10" ht="25.5" hidden="1">
      <c r="A390" s="98" t="s">
        <v>1231</v>
      </c>
      <c r="B390" s="98" t="s">
        <v>1232</v>
      </c>
      <c r="C390" s="231"/>
      <c r="D390" s="231"/>
      <c r="J390" s="89"/>
    </row>
    <row r="391" spans="1:10" ht="12.75" hidden="1">
      <c r="A391" s="98" t="s">
        <v>1233</v>
      </c>
      <c r="B391" s="98" t="s">
        <v>1228</v>
      </c>
      <c r="C391" s="231"/>
      <c r="D391" s="231"/>
      <c r="J391" s="89"/>
    </row>
    <row r="392" spans="1:10" ht="25.5" hidden="1">
      <c r="A392" s="98" t="s">
        <v>1234</v>
      </c>
      <c r="B392" s="98" t="s">
        <v>1235</v>
      </c>
      <c r="C392" s="231"/>
      <c r="D392" s="231"/>
      <c r="J392" s="89"/>
    </row>
    <row r="393" spans="1:10" ht="25.5" hidden="1">
      <c r="A393" s="98" t="s">
        <v>1236</v>
      </c>
      <c r="B393" s="98" t="s">
        <v>1237</v>
      </c>
      <c r="C393" s="231"/>
      <c r="D393" s="231"/>
      <c r="J393" s="89"/>
    </row>
    <row r="394" spans="1:10" ht="25.5" hidden="1">
      <c r="A394" s="98" t="s">
        <v>1238</v>
      </c>
      <c r="B394" s="98" t="s">
        <v>1239</v>
      </c>
      <c r="C394" s="231"/>
      <c r="D394" s="231"/>
      <c r="J394" s="89"/>
    </row>
    <row r="395" spans="1:10" ht="12.75" hidden="1">
      <c r="A395" s="98" t="s">
        <v>1240</v>
      </c>
      <c r="B395" s="98" t="s">
        <v>1226</v>
      </c>
      <c r="C395" s="231"/>
      <c r="D395" s="231"/>
      <c r="J395" s="89"/>
    </row>
    <row r="396" spans="1:10" ht="12.75">
      <c r="A396" s="98" t="s">
        <v>160</v>
      </c>
      <c r="B396" s="98" t="s">
        <v>1241</v>
      </c>
      <c r="C396" s="231"/>
      <c r="D396" s="231"/>
      <c r="J396" s="89"/>
    </row>
    <row r="397" spans="1:10" ht="12.75">
      <c r="A397" s="174" t="s">
        <v>162</v>
      </c>
      <c r="B397" s="98" t="s">
        <v>1242</v>
      </c>
      <c r="C397" s="103">
        <f>budžets!C8</f>
        <v>200</v>
      </c>
      <c r="D397" s="103">
        <f>budžets!D8</f>
        <v>200</v>
      </c>
      <c r="J397" s="89"/>
    </row>
    <row r="398" spans="1:10" ht="12.75">
      <c r="A398" s="98" t="s">
        <v>94</v>
      </c>
      <c r="B398" s="98" t="s">
        <v>95</v>
      </c>
      <c r="C398" s="231"/>
      <c r="D398" s="231"/>
      <c r="J398" s="89"/>
    </row>
    <row r="399" spans="1:10" ht="25.5">
      <c r="A399" s="97" t="s">
        <v>1243</v>
      </c>
      <c r="B399" s="97" t="s">
        <v>190</v>
      </c>
      <c r="C399" s="104">
        <f>C400</f>
        <v>2182020</v>
      </c>
      <c r="D399" s="104">
        <f>D400</f>
        <v>2182020</v>
      </c>
      <c r="J399" s="89"/>
    </row>
    <row r="400" spans="1:10" ht="25.5">
      <c r="A400" s="98" t="s">
        <v>19</v>
      </c>
      <c r="B400" s="98" t="s">
        <v>190</v>
      </c>
      <c r="C400" s="103">
        <f>SUM(C421+C427)</f>
        <v>2182020</v>
      </c>
      <c r="D400" s="103">
        <f>SUM(D421+D427)</f>
        <v>2182020</v>
      </c>
      <c r="J400" s="89"/>
    </row>
    <row r="401" spans="1:10" ht="38.25" hidden="1">
      <c r="A401" s="98" t="s">
        <v>1244</v>
      </c>
      <c r="B401" s="98" t="s">
        <v>1245</v>
      </c>
      <c r="C401" s="231"/>
      <c r="D401" s="231"/>
      <c r="J401" s="89"/>
    </row>
    <row r="402" spans="1:10" ht="38.25" hidden="1">
      <c r="A402" s="98" t="s">
        <v>1246</v>
      </c>
      <c r="B402" s="98" t="s">
        <v>1247</v>
      </c>
      <c r="C402" s="231"/>
      <c r="D402" s="231"/>
      <c r="J402" s="89"/>
    </row>
    <row r="403" spans="1:10" ht="38.25" hidden="1">
      <c r="A403" s="98" t="s">
        <v>1248</v>
      </c>
      <c r="B403" s="98" t="s">
        <v>1249</v>
      </c>
      <c r="C403" s="231"/>
      <c r="D403" s="231"/>
      <c r="J403" s="89"/>
    </row>
    <row r="404" spans="1:10" ht="38.25" hidden="1">
      <c r="A404" s="98" t="s">
        <v>1250</v>
      </c>
      <c r="B404" s="98" t="s">
        <v>1251</v>
      </c>
      <c r="C404" s="231"/>
      <c r="D404" s="231"/>
      <c r="J404" s="89"/>
    </row>
    <row r="405" spans="1:10" ht="38.25" hidden="1">
      <c r="A405" s="98" t="s">
        <v>1252</v>
      </c>
      <c r="B405" s="98" t="s">
        <v>1253</v>
      </c>
      <c r="C405" s="231"/>
      <c r="D405" s="231"/>
      <c r="J405" s="89"/>
    </row>
    <row r="406" spans="1:10" ht="38.25" hidden="1">
      <c r="A406" s="98" t="s">
        <v>1254</v>
      </c>
      <c r="B406" s="98" t="s">
        <v>1255</v>
      </c>
      <c r="C406" s="231"/>
      <c r="D406" s="231"/>
      <c r="J406" s="89"/>
    </row>
    <row r="407" spans="1:10" ht="38.25" hidden="1">
      <c r="A407" s="98" t="s">
        <v>1256</v>
      </c>
      <c r="B407" s="98" t="s">
        <v>1257</v>
      </c>
      <c r="C407" s="231"/>
      <c r="D407" s="231"/>
      <c r="J407" s="89"/>
    </row>
    <row r="408" spans="1:10" ht="38.25" hidden="1">
      <c r="A408" s="98" t="s">
        <v>1258</v>
      </c>
      <c r="B408" s="98" t="s">
        <v>1259</v>
      </c>
      <c r="C408" s="231"/>
      <c r="D408" s="231"/>
      <c r="J408" s="89"/>
    </row>
    <row r="409" spans="1:10" ht="38.25" hidden="1">
      <c r="A409" s="98" t="s">
        <v>1260</v>
      </c>
      <c r="B409" s="98" t="s">
        <v>1261</v>
      </c>
      <c r="C409" s="231"/>
      <c r="D409" s="231"/>
      <c r="J409" s="89"/>
    </row>
    <row r="410" spans="1:10" ht="25.5" hidden="1">
      <c r="A410" s="98" t="s">
        <v>1262</v>
      </c>
      <c r="B410" s="98" t="s">
        <v>1263</v>
      </c>
      <c r="C410" s="231"/>
      <c r="D410" s="231"/>
      <c r="J410" s="89"/>
    </row>
    <row r="411" spans="1:10" ht="25.5" hidden="1">
      <c r="A411" s="98" t="s">
        <v>191</v>
      </c>
      <c r="B411" s="98" t="s">
        <v>192</v>
      </c>
      <c r="C411" s="231"/>
      <c r="D411" s="231"/>
      <c r="J411" s="89"/>
    </row>
    <row r="412" spans="1:10" ht="12.75" hidden="1">
      <c r="A412" s="98" t="s">
        <v>193</v>
      </c>
      <c r="B412" s="98" t="s">
        <v>194</v>
      </c>
      <c r="C412" s="231"/>
      <c r="D412" s="231"/>
      <c r="J412" s="89"/>
    </row>
    <row r="413" spans="1:10" ht="12.75" hidden="1">
      <c r="A413" s="98" t="s">
        <v>1264</v>
      </c>
      <c r="B413" s="98" t="s">
        <v>1265</v>
      </c>
      <c r="C413" s="231"/>
      <c r="D413" s="231"/>
      <c r="J413" s="89"/>
    </row>
    <row r="414" spans="1:10" ht="12.75" hidden="1">
      <c r="A414" s="98" t="s">
        <v>1266</v>
      </c>
      <c r="B414" s="98" t="s">
        <v>1267</v>
      </c>
      <c r="C414" s="231"/>
      <c r="D414" s="231"/>
      <c r="J414" s="89"/>
    </row>
    <row r="415" spans="1:10" ht="12.75" hidden="1">
      <c r="A415" s="98" t="s">
        <v>1268</v>
      </c>
      <c r="B415" s="98" t="s">
        <v>1269</v>
      </c>
      <c r="C415" s="231"/>
      <c r="D415" s="231"/>
      <c r="J415" s="89"/>
    </row>
    <row r="416" spans="1:10" ht="12.75" hidden="1">
      <c r="A416" s="98" t="s">
        <v>195</v>
      </c>
      <c r="B416" s="98" t="s">
        <v>196</v>
      </c>
      <c r="C416" s="231"/>
      <c r="D416" s="231"/>
      <c r="J416" s="89"/>
    </row>
    <row r="417" spans="1:10" ht="25.5" hidden="1">
      <c r="A417" s="98" t="s">
        <v>197</v>
      </c>
      <c r="B417" s="98" t="s">
        <v>1270</v>
      </c>
      <c r="C417" s="231"/>
      <c r="D417" s="231"/>
      <c r="J417" s="89"/>
    </row>
    <row r="418" spans="1:10" ht="12.75" hidden="1">
      <c r="A418" s="98" t="s">
        <v>1271</v>
      </c>
      <c r="B418" s="98" t="s">
        <v>1272</v>
      </c>
      <c r="C418" s="231"/>
      <c r="D418" s="231"/>
      <c r="J418" s="89"/>
    </row>
    <row r="419" spans="1:10" ht="12.75" hidden="1">
      <c r="A419" s="98" t="s">
        <v>1273</v>
      </c>
      <c r="B419" s="98" t="s">
        <v>1274</v>
      </c>
      <c r="C419" s="231"/>
      <c r="D419" s="231"/>
      <c r="J419" s="89"/>
    </row>
    <row r="420" spans="1:10" ht="25.5" hidden="1">
      <c r="A420" s="98" t="s">
        <v>1275</v>
      </c>
      <c r="B420" s="98" t="s">
        <v>1276</v>
      </c>
      <c r="C420" s="231"/>
      <c r="D420" s="231"/>
      <c r="J420" s="89"/>
    </row>
    <row r="421" spans="1:10" ht="12.75">
      <c r="A421" s="98" t="s">
        <v>21</v>
      </c>
      <c r="B421" s="98" t="s">
        <v>199</v>
      </c>
      <c r="C421" s="103">
        <f>C422</f>
        <v>41028</v>
      </c>
      <c r="D421" s="103">
        <f>D422</f>
        <v>41028</v>
      </c>
      <c r="J421" s="89"/>
    </row>
    <row r="422" spans="1:10" ht="12.75">
      <c r="A422" s="98" t="s">
        <v>1277</v>
      </c>
      <c r="B422" s="98" t="s">
        <v>1278</v>
      </c>
      <c r="C422" s="103">
        <f>budžets!C41</f>
        <v>41028</v>
      </c>
      <c r="D422" s="103">
        <f>budžets!D41</f>
        <v>41028</v>
      </c>
      <c r="J422" s="89"/>
    </row>
    <row r="423" spans="1:10" ht="12.75" hidden="1">
      <c r="A423" s="98" t="s">
        <v>1279</v>
      </c>
      <c r="B423" s="98" t="s">
        <v>1280</v>
      </c>
      <c r="C423" s="231"/>
      <c r="D423" s="231"/>
      <c r="J423" s="89"/>
    </row>
    <row r="424" spans="1:10" ht="12.75" hidden="1">
      <c r="A424" s="98" t="s">
        <v>1281</v>
      </c>
      <c r="B424" s="98" t="s">
        <v>1282</v>
      </c>
      <c r="C424" s="231"/>
      <c r="D424" s="231"/>
      <c r="J424" s="89"/>
    </row>
    <row r="425" spans="1:10" ht="12.75" hidden="1">
      <c r="A425" s="98" t="s">
        <v>1283</v>
      </c>
      <c r="B425" s="98" t="s">
        <v>1284</v>
      </c>
      <c r="C425" s="231"/>
      <c r="D425" s="231"/>
      <c r="J425" s="89"/>
    </row>
    <row r="426" spans="1:10" ht="12.75" hidden="1">
      <c r="A426" s="98" t="s">
        <v>1285</v>
      </c>
      <c r="B426" s="98" t="s">
        <v>1286</v>
      </c>
      <c r="C426" s="231"/>
      <c r="D426" s="231"/>
      <c r="J426" s="89"/>
    </row>
    <row r="427" spans="1:10" ht="12.75">
      <c r="A427" s="98" t="s">
        <v>200</v>
      </c>
      <c r="B427" s="98" t="s">
        <v>201</v>
      </c>
      <c r="C427" s="103">
        <f>C431+C435</f>
        <v>2140992</v>
      </c>
      <c r="D427" s="103">
        <f>D431+D435</f>
        <v>2140992</v>
      </c>
      <c r="J427" s="89"/>
    </row>
    <row r="428" spans="1:10" ht="12.75" hidden="1">
      <c r="A428" s="98" t="s">
        <v>1287</v>
      </c>
      <c r="B428" s="98" t="s">
        <v>1288</v>
      </c>
      <c r="C428" s="231"/>
      <c r="D428" s="231"/>
      <c r="J428" s="89"/>
    </row>
    <row r="429" spans="1:10" ht="12.75" hidden="1">
      <c r="A429" s="98" t="s">
        <v>1289</v>
      </c>
      <c r="B429" s="98" t="s">
        <v>1290</v>
      </c>
      <c r="C429" s="231"/>
      <c r="D429" s="231"/>
      <c r="J429" s="89"/>
    </row>
    <row r="430" spans="1:10" ht="12.75" hidden="1">
      <c r="A430" s="98" t="s">
        <v>1291</v>
      </c>
      <c r="B430" s="98" t="s">
        <v>1292</v>
      </c>
      <c r="C430" s="231"/>
      <c r="D430" s="231"/>
      <c r="J430" s="89"/>
    </row>
    <row r="431" spans="1:10" ht="12.75">
      <c r="A431" s="98" t="s">
        <v>23</v>
      </c>
      <c r="B431" s="98" t="s">
        <v>1293</v>
      </c>
      <c r="C431" s="103">
        <f>budžets!C45+budžets!C44</f>
        <v>2140992</v>
      </c>
      <c r="D431" s="103">
        <f>budžets!D45+budžets!D44</f>
        <v>2140992</v>
      </c>
      <c r="J431" s="89"/>
    </row>
    <row r="432" spans="1:10" ht="12.75" hidden="1">
      <c r="A432" s="98" t="s">
        <v>1294</v>
      </c>
      <c r="B432" s="98" t="s">
        <v>1295</v>
      </c>
      <c r="C432" s="231"/>
      <c r="D432" s="231"/>
      <c r="J432" s="89"/>
    </row>
    <row r="433" spans="1:10" ht="12.75" hidden="1">
      <c r="A433" s="98" t="s">
        <v>1296</v>
      </c>
      <c r="B433" s="98" t="s">
        <v>1297</v>
      </c>
      <c r="C433" s="231"/>
      <c r="D433" s="231"/>
      <c r="J433" s="89"/>
    </row>
    <row r="434" spans="1:10" ht="38.25" hidden="1">
      <c r="A434" s="98" t="s">
        <v>1298</v>
      </c>
      <c r="B434" s="98" t="s">
        <v>1299</v>
      </c>
      <c r="C434" s="231"/>
      <c r="D434" s="231"/>
      <c r="J434" s="89"/>
    </row>
    <row r="435" spans="1:10" ht="12.75">
      <c r="A435" s="98" t="s">
        <v>22</v>
      </c>
      <c r="B435" s="98" t="s">
        <v>1300</v>
      </c>
      <c r="C435" s="231"/>
      <c r="D435" s="231"/>
      <c r="J435" s="89"/>
    </row>
    <row r="436" spans="1:10" s="113" customFormat="1" ht="38.25">
      <c r="A436" s="300" t="s">
        <v>96</v>
      </c>
      <c r="B436" s="300" t="s">
        <v>1301</v>
      </c>
      <c r="C436" s="117">
        <f>budžets!C49</f>
        <v>1000</v>
      </c>
      <c r="D436" s="117">
        <f>budžets!D49</f>
        <v>15855</v>
      </c>
      <c r="J436" s="114"/>
    </row>
    <row r="437" spans="1:10" ht="25.5" hidden="1">
      <c r="A437" s="98" t="s">
        <v>1302</v>
      </c>
      <c r="B437" s="98" t="s">
        <v>1303</v>
      </c>
      <c r="C437" s="231"/>
      <c r="D437" s="231"/>
      <c r="J437" s="89"/>
    </row>
    <row r="438" spans="1:10" ht="12.75" hidden="1">
      <c r="A438" s="98" t="s">
        <v>1304</v>
      </c>
      <c r="B438" s="98" t="s">
        <v>1305</v>
      </c>
      <c r="C438" s="231"/>
      <c r="D438" s="231"/>
      <c r="J438" s="89"/>
    </row>
    <row r="439" spans="1:10" ht="25.5" hidden="1">
      <c r="A439" s="98" t="s">
        <v>1306</v>
      </c>
      <c r="B439" s="98" t="s">
        <v>1307</v>
      </c>
      <c r="C439" s="231"/>
      <c r="D439" s="231"/>
      <c r="J439" s="89"/>
    </row>
    <row r="440" spans="1:10" ht="12.75" hidden="1">
      <c r="A440" s="98" t="s">
        <v>1308</v>
      </c>
      <c r="B440" s="98" t="s">
        <v>1309</v>
      </c>
      <c r="C440" s="231"/>
      <c r="D440" s="231"/>
      <c r="J440" s="89"/>
    </row>
    <row r="441" spans="1:10" ht="12.75" hidden="1">
      <c r="A441" s="98" t="s">
        <v>1310</v>
      </c>
      <c r="B441" s="98" t="s">
        <v>1311</v>
      </c>
      <c r="C441" s="231"/>
      <c r="D441" s="231"/>
      <c r="J441" s="89"/>
    </row>
    <row r="442" spans="1:10" ht="25.5" hidden="1">
      <c r="A442" s="98" t="s">
        <v>1312</v>
      </c>
      <c r="B442" s="98" t="s">
        <v>1313</v>
      </c>
      <c r="C442" s="231"/>
      <c r="D442" s="231"/>
      <c r="J442" s="89"/>
    </row>
    <row r="443" spans="1:10" ht="25.5" hidden="1">
      <c r="A443" s="98" t="s">
        <v>1314</v>
      </c>
      <c r="B443" s="98" t="s">
        <v>1315</v>
      </c>
      <c r="C443" s="231"/>
      <c r="D443" s="231"/>
      <c r="J443" s="89"/>
    </row>
    <row r="444" spans="1:10" ht="25.5" hidden="1">
      <c r="A444" s="98" t="s">
        <v>1316</v>
      </c>
      <c r="B444" s="98" t="s">
        <v>1317</v>
      </c>
      <c r="C444" s="231"/>
      <c r="D444" s="231"/>
      <c r="J444" s="89"/>
    </row>
    <row r="445" spans="1:10" ht="25.5" hidden="1">
      <c r="A445" s="98" t="s">
        <v>1318</v>
      </c>
      <c r="B445" s="98" t="s">
        <v>1319</v>
      </c>
      <c r="C445" s="231"/>
      <c r="D445" s="231"/>
      <c r="J445" s="89"/>
    </row>
    <row r="446" spans="1:10" ht="25.5" hidden="1">
      <c r="A446" s="98" t="s">
        <v>1320</v>
      </c>
      <c r="B446" s="98" t="s">
        <v>1321</v>
      </c>
      <c r="C446" s="231"/>
      <c r="D446" s="231"/>
      <c r="J446" s="89"/>
    </row>
    <row r="447" spans="1:10" ht="12.75" hidden="1">
      <c r="A447" s="98" t="s">
        <v>1322</v>
      </c>
      <c r="B447" s="98" t="s">
        <v>1323</v>
      </c>
      <c r="C447" s="231"/>
      <c r="D447" s="231"/>
      <c r="J447" s="89"/>
    </row>
    <row r="448" spans="1:10" ht="12.75" hidden="1">
      <c r="A448" s="98" t="s">
        <v>1324</v>
      </c>
      <c r="B448" s="98" t="s">
        <v>1325</v>
      </c>
      <c r="C448" s="231"/>
      <c r="D448" s="231"/>
      <c r="J448" s="89"/>
    </row>
    <row r="449" spans="1:10" ht="12.75" hidden="1">
      <c r="A449" s="98" t="s">
        <v>1326</v>
      </c>
      <c r="B449" s="98" t="s">
        <v>1327</v>
      </c>
      <c r="C449" s="231"/>
      <c r="D449" s="231"/>
      <c r="J449" s="89"/>
    </row>
    <row r="450" spans="1:10" ht="12.75" hidden="1">
      <c r="A450" s="97"/>
      <c r="B450" s="97" t="s">
        <v>1328</v>
      </c>
      <c r="C450" s="231"/>
      <c r="D450" s="231"/>
      <c r="J450" s="89"/>
    </row>
    <row r="451" spans="1:10" ht="12.75" hidden="1">
      <c r="A451" s="97"/>
      <c r="B451" s="97" t="s">
        <v>1329</v>
      </c>
      <c r="C451" s="231"/>
      <c r="D451" s="231"/>
      <c r="J451" s="89"/>
    </row>
    <row r="452" spans="1:10" ht="63.75" hidden="1">
      <c r="A452" s="97" t="s">
        <v>1330</v>
      </c>
      <c r="B452" s="97" t="s">
        <v>1331</v>
      </c>
      <c r="C452" s="231"/>
      <c r="D452" s="231"/>
      <c r="J452" s="89"/>
    </row>
    <row r="453" spans="1:10" ht="25.5" hidden="1">
      <c r="A453" s="98" t="s">
        <v>1332</v>
      </c>
      <c r="B453" s="98" t="s">
        <v>1333</v>
      </c>
      <c r="C453" s="231"/>
      <c r="D453" s="231"/>
      <c r="J453" s="89"/>
    </row>
    <row r="454" spans="1:10" ht="25.5" hidden="1">
      <c r="A454" s="98" t="s">
        <v>1334</v>
      </c>
      <c r="B454" s="98" t="s">
        <v>1335</v>
      </c>
      <c r="C454" s="231"/>
      <c r="D454" s="231"/>
      <c r="J454" s="89"/>
    </row>
    <row r="455" spans="1:10" ht="25.5" hidden="1">
      <c r="A455" s="98" t="s">
        <v>1336</v>
      </c>
      <c r="B455" s="98" t="s">
        <v>1337</v>
      </c>
      <c r="C455" s="231"/>
      <c r="D455" s="231"/>
      <c r="J455" s="89"/>
    </row>
    <row r="456" spans="1:10" ht="25.5" hidden="1">
      <c r="A456" s="98" t="s">
        <v>1338</v>
      </c>
      <c r="B456" s="98" t="s">
        <v>1339</v>
      </c>
      <c r="C456" s="231"/>
      <c r="D456" s="231"/>
      <c r="J456" s="89"/>
    </row>
    <row r="457" spans="1:10" ht="38.25" hidden="1">
      <c r="A457" s="98" t="s">
        <v>1340</v>
      </c>
      <c r="B457" s="98" t="s">
        <v>1341</v>
      </c>
      <c r="C457" s="231"/>
      <c r="D457" s="231"/>
      <c r="J457" s="89"/>
    </row>
    <row r="458" spans="1:10" ht="38.25" hidden="1">
      <c r="A458" s="98" t="s">
        <v>1342</v>
      </c>
      <c r="B458" s="98" t="s">
        <v>1343</v>
      </c>
      <c r="C458" s="231"/>
      <c r="D458" s="231"/>
      <c r="J458" s="89"/>
    </row>
    <row r="459" spans="1:10" ht="25.5" hidden="1">
      <c r="A459" s="98" t="s">
        <v>1344</v>
      </c>
      <c r="B459" s="98" t="s">
        <v>1345</v>
      </c>
      <c r="C459" s="231"/>
      <c r="D459" s="231"/>
      <c r="J459" s="89"/>
    </row>
    <row r="460" spans="1:10" ht="25.5" hidden="1">
      <c r="A460" s="98" t="s">
        <v>1346</v>
      </c>
      <c r="B460" s="98" t="s">
        <v>1347</v>
      </c>
      <c r="C460" s="231"/>
      <c r="D460" s="231"/>
      <c r="J460" s="89"/>
    </row>
    <row r="461" spans="1:10" ht="25.5" hidden="1">
      <c r="A461" s="98" t="s">
        <v>1348</v>
      </c>
      <c r="B461" s="98" t="s">
        <v>1349</v>
      </c>
      <c r="C461" s="231"/>
      <c r="D461" s="231"/>
      <c r="J461" s="89"/>
    </row>
    <row r="462" spans="1:10" ht="25.5" hidden="1">
      <c r="A462" s="98" t="s">
        <v>1350</v>
      </c>
      <c r="B462" s="98" t="s">
        <v>1351</v>
      </c>
      <c r="C462" s="231"/>
      <c r="D462" s="231"/>
      <c r="J462" s="89"/>
    </row>
    <row r="463" spans="1:10" ht="25.5" hidden="1">
      <c r="A463" s="98" t="s">
        <v>1352</v>
      </c>
      <c r="B463" s="98" t="s">
        <v>1339</v>
      </c>
      <c r="C463" s="231"/>
      <c r="D463" s="231"/>
      <c r="J463" s="89"/>
    </row>
    <row r="464" spans="1:10" ht="25.5" hidden="1">
      <c r="A464" s="98" t="s">
        <v>1353</v>
      </c>
      <c r="B464" s="98" t="s">
        <v>1345</v>
      </c>
      <c r="C464" s="231"/>
      <c r="D464" s="231"/>
      <c r="J464" s="89"/>
    </row>
    <row r="465" spans="1:10" ht="12.75" hidden="1">
      <c r="A465" s="98" t="s">
        <v>1354</v>
      </c>
      <c r="B465" s="98" t="s">
        <v>1355</v>
      </c>
      <c r="C465" s="231"/>
      <c r="D465" s="231"/>
      <c r="J465" s="89"/>
    </row>
    <row r="466" spans="1:10" ht="12.75" hidden="1">
      <c r="A466" s="98" t="s">
        <v>1356</v>
      </c>
      <c r="B466" s="98" t="s">
        <v>1357</v>
      </c>
      <c r="C466" s="231"/>
      <c r="D466" s="231"/>
      <c r="J466" s="89"/>
    </row>
    <row r="467" spans="1:10" ht="12.75" hidden="1">
      <c r="A467" s="98" t="s">
        <v>1358</v>
      </c>
      <c r="B467" s="98" t="s">
        <v>1359</v>
      </c>
      <c r="C467" s="231"/>
      <c r="D467" s="231"/>
      <c r="J467" s="89"/>
    </row>
    <row r="468" spans="1:10" ht="25.5" hidden="1">
      <c r="A468" s="98" t="s">
        <v>1360</v>
      </c>
      <c r="B468" s="98" t="s">
        <v>1361</v>
      </c>
      <c r="C468" s="231"/>
      <c r="D468" s="231"/>
      <c r="J468" s="89"/>
    </row>
    <row r="469" spans="1:10" ht="25.5" hidden="1">
      <c r="A469" s="98" t="s">
        <v>1362</v>
      </c>
      <c r="B469" s="98" t="s">
        <v>1363</v>
      </c>
      <c r="C469" s="231"/>
      <c r="D469" s="231"/>
      <c r="J469" s="89"/>
    </row>
    <row r="470" spans="1:10" ht="12.75" hidden="1">
      <c r="A470" s="98" t="s">
        <v>1364</v>
      </c>
      <c r="B470" s="98" t="s">
        <v>1365</v>
      </c>
      <c r="C470" s="231"/>
      <c r="D470" s="231"/>
      <c r="J470" s="89"/>
    </row>
    <row r="471" spans="1:10" ht="25.5" hidden="1">
      <c r="A471" s="98" t="s">
        <v>1366</v>
      </c>
      <c r="B471" s="98" t="s">
        <v>1367</v>
      </c>
      <c r="C471" s="231"/>
      <c r="D471" s="231"/>
      <c r="J471" s="89"/>
    </row>
    <row r="472" spans="1:10" ht="25.5" hidden="1">
      <c r="A472" s="98" t="s">
        <v>1368</v>
      </c>
      <c r="B472" s="98" t="s">
        <v>1369</v>
      </c>
      <c r="C472" s="231"/>
      <c r="D472" s="231"/>
      <c r="J472" s="89"/>
    </row>
    <row r="473" spans="1:10" ht="12.75" hidden="1">
      <c r="A473" s="98" t="s">
        <v>1370</v>
      </c>
      <c r="B473" s="98" t="s">
        <v>1371</v>
      </c>
      <c r="C473" s="231"/>
      <c r="D473" s="231"/>
      <c r="J473" s="89"/>
    </row>
    <row r="474" spans="1:10" ht="12.75" hidden="1">
      <c r="A474" s="98" t="s">
        <v>1372</v>
      </c>
      <c r="B474" s="98" t="s">
        <v>1373</v>
      </c>
      <c r="C474" s="231"/>
      <c r="D474" s="231"/>
      <c r="J474" s="89"/>
    </row>
    <row r="475" spans="1:10" ht="12.75" hidden="1">
      <c r="A475" s="98" t="s">
        <v>1374</v>
      </c>
      <c r="B475" s="98" t="s">
        <v>1375</v>
      </c>
      <c r="C475" s="231"/>
      <c r="D475" s="231"/>
      <c r="J475" s="89"/>
    </row>
    <row r="476" spans="1:10" ht="12.75" hidden="1">
      <c r="A476" s="98" t="s">
        <v>1376</v>
      </c>
      <c r="B476" s="98" t="s">
        <v>1377</v>
      </c>
      <c r="C476" s="231"/>
      <c r="D476" s="231"/>
      <c r="J476" s="89"/>
    </row>
    <row r="477" spans="1:10" ht="25.5" hidden="1">
      <c r="A477" s="98" t="s">
        <v>1378</v>
      </c>
      <c r="B477" s="98" t="s">
        <v>1379</v>
      </c>
      <c r="C477" s="231"/>
      <c r="D477" s="231"/>
      <c r="J477" s="89"/>
    </row>
    <row r="478" spans="1:10" ht="12.75" hidden="1">
      <c r="A478" s="98" t="s">
        <v>1380</v>
      </c>
      <c r="B478" s="98" t="s">
        <v>1381</v>
      </c>
      <c r="C478" s="231"/>
      <c r="D478" s="231"/>
      <c r="J478" s="89"/>
    </row>
    <row r="479" spans="1:10" ht="25.5" hidden="1">
      <c r="A479" s="98" t="s">
        <v>1382</v>
      </c>
      <c r="B479" s="98" t="s">
        <v>1383</v>
      </c>
      <c r="C479" s="231"/>
      <c r="D479" s="231"/>
      <c r="J479" s="89"/>
    </row>
    <row r="480" spans="1:10" ht="25.5" hidden="1">
      <c r="A480" s="98" t="s">
        <v>1384</v>
      </c>
      <c r="B480" s="98" t="s">
        <v>1385</v>
      </c>
      <c r="C480" s="231"/>
      <c r="D480" s="231"/>
      <c r="J480" s="89"/>
    </row>
    <row r="481" spans="1:10" ht="25.5" hidden="1">
      <c r="A481" s="98" t="s">
        <v>1386</v>
      </c>
      <c r="B481" s="98" t="s">
        <v>1387</v>
      </c>
      <c r="C481" s="231"/>
      <c r="D481" s="231"/>
      <c r="J481" s="89"/>
    </row>
    <row r="482" spans="1:10" ht="25.5" hidden="1">
      <c r="A482" s="98" t="s">
        <v>1388</v>
      </c>
      <c r="B482" s="98" t="s">
        <v>1389</v>
      </c>
      <c r="C482" s="231"/>
      <c r="D482" s="231"/>
      <c r="J482" s="89"/>
    </row>
    <row r="483" spans="1:10" ht="12.75" hidden="1">
      <c r="A483" s="98" t="s">
        <v>1390</v>
      </c>
      <c r="B483" s="98" t="s">
        <v>1377</v>
      </c>
      <c r="C483" s="231"/>
      <c r="D483" s="231"/>
      <c r="J483" s="89"/>
    </row>
    <row r="484" spans="1:10" ht="38.25" hidden="1">
      <c r="A484" s="98" t="s">
        <v>1391</v>
      </c>
      <c r="B484" s="98" t="s">
        <v>1392</v>
      </c>
      <c r="C484" s="231"/>
      <c r="D484" s="231"/>
      <c r="J484" s="89"/>
    </row>
    <row r="485" spans="1:10" ht="38.25" hidden="1">
      <c r="A485" s="98" t="s">
        <v>1393</v>
      </c>
      <c r="B485" s="98" t="s">
        <v>1394</v>
      </c>
      <c r="C485" s="231"/>
      <c r="D485" s="231"/>
      <c r="J485" s="89"/>
    </row>
    <row r="486" spans="1:10" ht="51" hidden="1">
      <c r="A486" s="98" t="s">
        <v>1395</v>
      </c>
      <c r="B486" s="98" t="s">
        <v>1396</v>
      </c>
      <c r="C486" s="231"/>
      <c r="D486" s="231"/>
      <c r="J486" s="89"/>
    </row>
    <row r="487" spans="1:10" ht="38.25" hidden="1">
      <c r="A487" s="98" t="s">
        <v>1397</v>
      </c>
      <c r="B487" s="98" t="s">
        <v>1398</v>
      </c>
      <c r="C487" s="231"/>
      <c r="D487" s="231"/>
      <c r="J487" s="89"/>
    </row>
    <row r="488" spans="1:10" ht="12.75" hidden="1">
      <c r="A488" s="98" t="s">
        <v>1399</v>
      </c>
      <c r="B488" s="98" t="s">
        <v>1400</v>
      </c>
      <c r="C488" s="231"/>
      <c r="D488" s="231"/>
      <c r="J488" s="89"/>
    </row>
    <row r="489" spans="1:10" ht="12.75" hidden="1">
      <c r="A489" s="98" t="s">
        <v>1401</v>
      </c>
      <c r="B489" s="98" t="s">
        <v>1402</v>
      </c>
      <c r="C489" s="231"/>
      <c r="D489" s="231"/>
      <c r="J489" s="89"/>
    </row>
    <row r="490" spans="1:10" ht="38.25" hidden="1">
      <c r="A490" s="98" t="s">
        <v>1403</v>
      </c>
      <c r="B490" s="98" t="s">
        <v>1404</v>
      </c>
      <c r="C490" s="231"/>
      <c r="D490" s="231"/>
      <c r="J490" s="89"/>
    </row>
    <row r="491" spans="1:10" ht="12.75" hidden="1">
      <c r="A491" s="97"/>
      <c r="B491" s="97" t="s">
        <v>1405</v>
      </c>
      <c r="C491" s="231"/>
      <c r="D491" s="231"/>
      <c r="J491" s="89"/>
    </row>
    <row r="492" spans="1:10" ht="12.75" hidden="1">
      <c r="A492" s="97" t="s">
        <v>186</v>
      </c>
      <c r="B492" s="97" t="s">
        <v>1406</v>
      </c>
      <c r="C492" s="231"/>
      <c r="D492" s="231"/>
      <c r="J492" s="89"/>
    </row>
    <row r="493" spans="1:10" ht="12.75" hidden="1">
      <c r="A493" s="98" t="s">
        <v>188</v>
      </c>
      <c r="B493" s="98" t="s">
        <v>1407</v>
      </c>
      <c r="C493" s="231"/>
      <c r="D493" s="231"/>
      <c r="J493" s="89"/>
    </row>
    <row r="494" spans="1:10" ht="25.5" hidden="1">
      <c r="A494" s="98" t="s">
        <v>1408</v>
      </c>
      <c r="B494" s="98" t="s">
        <v>1409</v>
      </c>
      <c r="C494" s="231"/>
      <c r="D494" s="231"/>
      <c r="J494" s="89"/>
    </row>
    <row r="495" spans="1:10" ht="25.5" hidden="1">
      <c r="A495" s="98" t="s">
        <v>1410</v>
      </c>
      <c r="B495" s="98" t="s">
        <v>1411</v>
      </c>
      <c r="C495" s="231"/>
      <c r="D495" s="231"/>
      <c r="J495" s="89"/>
    </row>
    <row r="496" spans="1:10" ht="25.5" hidden="1">
      <c r="A496" s="98" t="s">
        <v>1412</v>
      </c>
      <c r="B496" s="98" t="s">
        <v>1413</v>
      </c>
      <c r="C496" s="231"/>
      <c r="D496" s="231"/>
      <c r="J496" s="89"/>
    </row>
    <row r="497" spans="1:10" ht="25.5" hidden="1">
      <c r="A497" s="98" t="s">
        <v>1414</v>
      </c>
      <c r="B497" s="98" t="s">
        <v>1415</v>
      </c>
      <c r="C497" s="231"/>
      <c r="D497" s="231"/>
      <c r="J497" s="89"/>
    </row>
    <row r="498" spans="1:10" ht="25.5" hidden="1">
      <c r="A498" s="98" t="s">
        <v>1416</v>
      </c>
      <c r="B498" s="98" t="s">
        <v>1417</v>
      </c>
      <c r="C498" s="231"/>
      <c r="D498" s="231"/>
      <c r="J498" s="89"/>
    </row>
    <row r="499" spans="1:10" ht="25.5" hidden="1">
      <c r="A499" s="98" t="s">
        <v>1418</v>
      </c>
      <c r="B499" s="98" t="s">
        <v>1419</v>
      </c>
      <c r="C499" s="231"/>
      <c r="D499" s="231"/>
      <c r="J499" s="89"/>
    </row>
    <row r="500" spans="1:10" ht="25.5" hidden="1">
      <c r="A500" s="98" t="s">
        <v>1420</v>
      </c>
      <c r="B500" s="98" t="s">
        <v>1421</v>
      </c>
      <c r="C500" s="231"/>
      <c r="D500" s="231"/>
      <c r="J500" s="89"/>
    </row>
    <row r="501" spans="1:10" ht="25.5" hidden="1">
      <c r="A501" s="98" t="s">
        <v>1422</v>
      </c>
      <c r="B501" s="98" t="s">
        <v>1423</v>
      </c>
      <c r="C501" s="231"/>
      <c r="D501" s="231"/>
      <c r="J501" s="89"/>
    </row>
    <row r="502" spans="1:10" ht="38.25" hidden="1">
      <c r="A502" s="98" t="s">
        <v>1424</v>
      </c>
      <c r="B502" s="98" t="s">
        <v>1425</v>
      </c>
      <c r="C502" s="231"/>
      <c r="D502" s="231"/>
      <c r="J502" s="89"/>
    </row>
    <row r="503" spans="1:10" ht="25.5" hidden="1">
      <c r="A503" s="98" t="s">
        <v>1426</v>
      </c>
      <c r="B503" s="98" t="s">
        <v>1427</v>
      </c>
      <c r="C503" s="231"/>
      <c r="D503" s="231"/>
      <c r="J503" s="89"/>
    </row>
    <row r="504" spans="1:10" ht="12.75" hidden="1">
      <c r="A504" s="98" t="s">
        <v>1428</v>
      </c>
      <c r="B504" s="98" t="s">
        <v>1429</v>
      </c>
      <c r="C504" s="231"/>
      <c r="D504" s="231"/>
      <c r="J504" s="89"/>
    </row>
    <row r="505" spans="1:10" ht="25.5" hidden="1">
      <c r="A505" s="98" t="s">
        <v>1430</v>
      </c>
      <c r="B505" s="98" t="s">
        <v>1431</v>
      </c>
      <c r="C505" s="231"/>
      <c r="D505" s="231"/>
      <c r="J505" s="89"/>
    </row>
    <row r="506" spans="1:10" ht="25.5" hidden="1">
      <c r="A506" s="98" t="s">
        <v>1432</v>
      </c>
      <c r="B506" s="98" t="s">
        <v>1433</v>
      </c>
      <c r="C506" s="231"/>
      <c r="D506" s="231"/>
      <c r="J506" s="89"/>
    </row>
    <row r="507" spans="1:10" ht="25.5" hidden="1">
      <c r="A507" s="98" t="s">
        <v>1434</v>
      </c>
      <c r="B507" s="98" t="s">
        <v>1435</v>
      </c>
      <c r="C507" s="231"/>
      <c r="D507" s="231"/>
      <c r="J507" s="89"/>
    </row>
    <row r="508" spans="1:10" ht="38.25" hidden="1">
      <c r="A508" s="98" t="s">
        <v>1436</v>
      </c>
      <c r="B508" s="98" t="s">
        <v>1437</v>
      </c>
      <c r="C508" s="231"/>
      <c r="D508" s="231"/>
      <c r="J508" s="89"/>
    </row>
    <row r="509" spans="1:10" ht="38.25" hidden="1">
      <c r="A509" s="98" t="s">
        <v>1438</v>
      </c>
      <c r="B509" s="98" t="s">
        <v>1439</v>
      </c>
      <c r="C509" s="231"/>
      <c r="D509" s="231"/>
      <c r="J509" s="89"/>
    </row>
    <row r="510" spans="1:10" ht="38.25" hidden="1">
      <c r="A510" s="98" t="s">
        <v>1440</v>
      </c>
      <c r="B510" s="98" t="s">
        <v>1441</v>
      </c>
      <c r="C510" s="231"/>
      <c r="D510" s="231"/>
      <c r="J510" s="89"/>
    </row>
    <row r="511" spans="1:10" ht="25.5" hidden="1">
      <c r="A511" s="98" t="s">
        <v>1442</v>
      </c>
      <c r="B511" s="98" t="s">
        <v>1443</v>
      </c>
      <c r="C511" s="231"/>
      <c r="D511" s="231"/>
      <c r="J511" s="89"/>
    </row>
    <row r="512" spans="1:10" ht="25.5" hidden="1">
      <c r="A512" s="98" t="s">
        <v>1444</v>
      </c>
      <c r="B512" s="98" t="s">
        <v>1445</v>
      </c>
      <c r="C512" s="231"/>
      <c r="D512" s="231"/>
      <c r="J512" s="89"/>
    </row>
    <row r="513" spans="1:10" ht="25.5" hidden="1">
      <c r="A513" s="98" t="s">
        <v>1446</v>
      </c>
      <c r="B513" s="98" t="s">
        <v>1447</v>
      </c>
      <c r="C513" s="231"/>
      <c r="D513" s="231"/>
      <c r="J513" s="89"/>
    </row>
    <row r="514" spans="1:10" ht="38.25" hidden="1">
      <c r="A514" s="98" t="s">
        <v>1448</v>
      </c>
      <c r="B514" s="98" t="s">
        <v>1449</v>
      </c>
      <c r="C514" s="231"/>
      <c r="D514" s="231"/>
      <c r="J514" s="89"/>
    </row>
    <row r="515" spans="1:10" ht="38.25" hidden="1">
      <c r="A515" s="98" t="s">
        <v>1450</v>
      </c>
      <c r="B515" s="125" t="s">
        <v>1451</v>
      </c>
      <c r="C515" s="231"/>
      <c r="D515" s="231"/>
      <c r="J515" s="89"/>
    </row>
    <row r="516" spans="1:10" ht="25.5" hidden="1">
      <c r="A516" s="98" t="s">
        <v>1452</v>
      </c>
      <c r="B516" s="125" t="s">
        <v>1453</v>
      </c>
      <c r="C516" s="231"/>
      <c r="D516" s="231"/>
      <c r="J516" s="89"/>
    </row>
    <row r="517" spans="1:10" ht="12.75" hidden="1">
      <c r="A517" s="98" t="s">
        <v>1454</v>
      </c>
      <c r="B517" s="98" t="s">
        <v>1455</v>
      </c>
      <c r="C517" s="231"/>
      <c r="D517" s="231"/>
      <c r="J517" s="89"/>
    </row>
    <row r="518" spans="1:10" ht="12.75" hidden="1">
      <c r="A518" s="98" t="s">
        <v>1456</v>
      </c>
      <c r="B518" s="98" t="s">
        <v>1457</v>
      </c>
      <c r="C518" s="231"/>
      <c r="D518" s="231"/>
      <c r="J518" s="89"/>
    </row>
    <row r="519" spans="1:10" ht="12.75" hidden="1">
      <c r="A519" s="98" t="s">
        <v>1458</v>
      </c>
      <c r="B519" s="98" t="s">
        <v>1459</v>
      </c>
      <c r="C519" s="231"/>
      <c r="D519" s="231"/>
      <c r="J519" s="89"/>
    </row>
    <row r="520" spans="1:10" ht="12.75">
      <c r="A520" s="97"/>
      <c r="B520" s="97" t="s">
        <v>1460</v>
      </c>
      <c r="C520" s="104">
        <f>C521+C612</f>
        <v>862905</v>
      </c>
      <c r="D520" s="104">
        <f>D521+D612</f>
        <v>884037</v>
      </c>
      <c r="J520" s="89"/>
    </row>
    <row r="521" spans="1:10" ht="12.75">
      <c r="A521" s="97" t="s">
        <v>174</v>
      </c>
      <c r="B521" s="97" t="s">
        <v>1461</v>
      </c>
      <c r="C521" s="104">
        <f>C602</f>
        <v>0</v>
      </c>
      <c r="D521" s="104">
        <f>D602</f>
        <v>0</v>
      </c>
      <c r="J521" s="89"/>
    </row>
    <row r="522" spans="1:10" ht="12.75" hidden="1">
      <c r="A522" s="98" t="s">
        <v>1462</v>
      </c>
      <c r="B522" s="98" t="s">
        <v>1463</v>
      </c>
      <c r="C522" s="231"/>
      <c r="D522" s="231"/>
      <c r="J522" s="89"/>
    </row>
    <row r="523" spans="1:10" ht="25.5" hidden="1">
      <c r="A523" s="98" t="s">
        <v>1464</v>
      </c>
      <c r="B523" s="98" t="s">
        <v>1465</v>
      </c>
      <c r="C523" s="231"/>
      <c r="D523" s="231"/>
      <c r="J523" s="89"/>
    </row>
    <row r="524" spans="1:10" ht="38.25" hidden="1">
      <c r="A524" s="98" t="s">
        <v>1466</v>
      </c>
      <c r="B524" s="98" t="s">
        <v>1467</v>
      </c>
      <c r="C524" s="231"/>
      <c r="D524" s="231"/>
      <c r="J524" s="89"/>
    </row>
    <row r="525" spans="1:10" ht="38.25" hidden="1">
      <c r="A525" s="98" t="s">
        <v>1468</v>
      </c>
      <c r="B525" s="98" t="s">
        <v>1469</v>
      </c>
      <c r="C525" s="231"/>
      <c r="D525" s="231"/>
      <c r="J525" s="89"/>
    </row>
    <row r="526" spans="1:10" ht="38.25" hidden="1">
      <c r="A526" s="98" t="s">
        <v>1470</v>
      </c>
      <c r="B526" s="98" t="s">
        <v>1471</v>
      </c>
      <c r="C526" s="231"/>
      <c r="D526" s="231"/>
      <c r="J526" s="89"/>
    </row>
    <row r="527" spans="1:10" ht="38.25" hidden="1">
      <c r="A527" s="98" t="s">
        <v>1472</v>
      </c>
      <c r="B527" s="98" t="s">
        <v>1473</v>
      </c>
      <c r="C527" s="231"/>
      <c r="D527" s="231"/>
      <c r="J527" s="89"/>
    </row>
    <row r="528" spans="1:10" ht="51" hidden="1">
      <c r="A528" s="98" t="s">
        <v>1474</v>
      </c>
      <c r="B528" s="98" t="s">
        <v>1475</v>
      </c>
      <c r="C528" s="231"/>
      <c r="D528" s="231"/>
      <c r="J528" s="89"/>
    </row>
    <row r="529" spans="1:10" ht="51" hidden="1">
      <c r="A529" s="98" t="s">
        <v>1476</v>
      </c>
      <c r="B529" s="98" t="s">
        <v>1477</v>
      </c>
      <c r="C529" s="231"/>
      <c r="D529" s="231"/>
      <c r="J529" s="89"/>
    </row>
    <row r="530" spans="1:10" ht="51" hidden="1">
      <c r="A530" s="98" t="s">
        <v>1478</v>
      </c>
      <c r="B530" s="98" t="s">
        <v>1479</v>
      </c>
      <c r="C530" s="231"/>
      <c r="D530" s="231"/>
      <c r="J530" s="89"/>
    </row>
    <row r="531" spans="1:10" ht="51" hidden="1">
      <c r="A531" s="98" t="s">
        <v>1480</v>
      </c>
      <c r="B531" s="98" t="s">
        <v>1481</v>
      </c>
      <c r="C531" s="231"/>
      <c r="D531" s="231"/>
      <c r="J531" s="89"/>
    </row>
    <row r="532" spans="1:10" ht="51" hidden="1">
      <c r="A532" s="98" t="s">
        <v>1482</v>
      </c>
      <c r="B532" s="98" t="s">
        <v>1483</v>
      </c>
      <c r="C532" s="231"/>
      <c r="D532" s="231"/>
      <c r="J532" s="89"/>
    </row>
    <row r="533" spans="1:10" ht="12.75" hidden="1">
      <c r="A533" s="98" t="s">
        <v>1484</v>
      </c>
      <c r="B533" s="98" t="s">
        <v>1485</v>
      </c>
      <c r="C533" s="231"/>
      <c r="D533" s="231"/>
      <c r="J533" s="89"/>
    </row>
    <row r="534" spans="1:10" ht="12.75" hidden="1">
      <c r="A534" s="98" t="s">
        <v>1486</v>
      </c>
      <c r="B534" s="98" t="s">
        <v>1487</v>
      </c>
      <c r="C534" s="231"/>
      <c r="D534" s="231"/>
      <c r="J534" s="89"/>
    </row>
    <row r="535" spans="1:10" ht="12.75" hidden="1">
      <c r="A535" s="98" t="s">
        <v>1488</v>
      </c>
      <c r="B535" s="98" t="s">
        <v>1489</v>
      </c>
      <c r="C535" s="231"/>
      <c r="D535" s="231"/>
      <c r="J535" s="89"/>
    </row>
    <row r="536" spans="1:10" ht="12.75" hidden="1">
      <c r="A536" s="98" t="s">
        <v>1490</v>
      </c>
      <c r="B536" s="98" t="s">
        <v>1491</v>
      </c>
      <c r="C536" s="231"/>
      <c r="D536" s="231"/>
      <c r="J536" s="89"/>
    </row>
    <row r="537" spans="1:10" ht="25.5" hidden="1">
      <c r="A537" s="98" t="s">
        <v>1492</v>
      </c>
      <c r="B537" s="98" t="s">
        <v>1493</v>
      </c>
      <c r="C537" s="231"/>
      <c r="D537" s="231"/>
      <c r="J537" s="89"/>
    </row>
    <row r="538" spans="1:10" ht="25.5" hidden="1">
      <c r="A538" s="98" t="s">
        <v>1494</v>
      </c>
      <c r="B538" s="98" t="s">
        <v>1495</v>
      </c>
      <c r="C538" s="231"/>
      <c r="D538" s="231"/>
      <c r="J538" s="89"/>
    </row>
    <row r="539" spans="1:10" ht="25.5" hidden="1">
      <c r="A539" s="98" t="s">
        <v>1496</v>
      </c>
      <c r="B539" s="98" t="s">
        <v>1497</v>
      </c>
      <c r="C539" s="231"/>
      <c r="D539" s="231"/>
      <c r="J539" s="89"/>
    </row>
    <row r="540" spans="1:10" ht="12.75" hidden="1">
      <c r="A540" s="98" t="s">
        <v>1498</v>
      </c>
      <c r="B540" s="98" t="s">
        <v>1499</v>
      </c>
      <c r="C540" s="231"/>
      <c r="D540" s="231"/>
      <c r="J540" s="89"/>
    </row>
    <row r="541" spans="1:10" ht="12.75" hidden="1">
      <c r="A541" s="98" t="s">
        <v>1500</v>
      </c>
      <c r="B541" s="98" t="s">
        <v>1501</v>
      </c>
      <c r="C541" s="231"/>
      <c r="D541" s="231"/>
      <c r="J541" s="89"/>
    </row>
    <row r="542" spans="1:10" ht="38.25" hidden="1">
      <c r="A542" s="98" t="s">
        <v>1502</v>
      </c>
      <c r="B542" s="98" t="s">
        <v>1503</v>
      </c>
      <c r="C542" s="231"/>
      <c r="D542" s="231"/>
      <c r="J542" s="89"/>
    </row>
    <row r="543" spans="1:10" ht="25.5" hidden="1">
      <c r="A543" s="98" t="s">
        <v>1504</v>
      </c>
      <c r="B543" s="98" t="s">
        <v>1505</v>
      </c>
      <c r="C543" s="231"/>
      <c r="D543" s="231"/>
      <c r="J543" s="89"/>
    </row>
    <row r="544" spans="1:10" ht="25.5" hidden="1">
      <c r="A544" s="98" t="s">
        <v>1506</v>
      </c>
      <c r="B544" s="98" t="s">
        <v>1507</v>
      </c>
      <c r="C544" s="231"/>
      <c r="D544" s="231"/>
      <c r="J544" s="89"/>
    </row>
    <row r="545" spans="1:10" ht="25.5" hidden="1">
      <c r="A545" s="98" t="s">
        <v>1508</v>
      </c>
      <c r="B545" s="98" t="s">
        <v>1509</v>
      </c>
      <c r="C545" s="231"/>
      <c r="D545" s="231"/>
      <c r="J545" s="89"/>
    </row>
    <row r="546" spans="1:10" ht="12.75" hidden="1">
      <c r="A546" s="98" t="s">
        <v>1510</v>
      </c>
      <c r="B546" s="98" t="s">
        <v>1511</v>
      </c>
      <c r="C546" s="231"/>
      <c r="D546" s="231"/>
      <c r="J546" s="89"/>
    </row>
    <row r="547" spans="1:10" ht="38.25" hidden="1">
      <c r="A547" s="98" t="s">
        <v>1512</v>
      </c>
      <c r="B547" s="98" t="s">
        <v>1513</v>
      </c>
      <c r="C547" s="231"/>
      <c r="D547" s="231"/>
      <c r="J547" s="89"/>
    </row>
    <row r="548" spans="1:10" ht="25.5" hidden="1">
      <c r="A548" s="98" t="s">
        <v>1514</v>
      </c>
      <c r="B548" s="98" t="s">
        <v>1515</v>
      </c>
      <c r="C548" s="231"/>
      <c r="D548" s="231"/>
      <c r="J548" s="89"/>
    </row>
    <row r="549" spans="1:10" ht="12.75" hidden="1">
      <c r="A549" s="98" t="s">
        <v>1516</v>
      </c>
      <c r="B549" s="98" t="s">
        <v>1517</v>
      </c>
      <c r="C549" s="231"/>
      <c r="D549" s="231"/>
      <c r="J549" s="89"/>
    </row>
    <row r="550" spans="1:10" ht="25.5" hidden="1">
      <c r="A550" s="98" t="s">
        <v>1518</v>
      </c>
      <c r="B550" s="98" t="s">
        <v>1519</v>
      </c>
      <c r="C550" s="231"/>
      <c r="D550" s="231"/>
      <c r="J550" s="89"/>
    </row>
    <row r="551" spans="1:10" ht="25.5" hidden="1">
      <c r="A551" s="98" t="s">
        <v>1520</v>
      </c>
      <c r="B551" s="98" t="s">
        <v>1521</v>
      </c>
      <c r="C551" s="231"/>
      <c r="D551" s="231"/>
      <c r="J551" s="89"/>
    </row>
    <row r="552" spans="1:10" ht="38.25" hidden="1">
      <c r="A552" s="98" t="s">
        <v>1522</v>
      </c>
      <c r="B552" s="98" t="s">
        <v>1523</v>
      </c>
      <c r="C552" s="231"/>
      <c r="D552" s="231"/>
      <c r="J552" s="89"/>
    </row>
    <row r="553" spans="1:10" ht="12.75" hidden="1">
      <c r="A553" s="98" t="s">
        <v>1524</v>
      </c>
      <c r="B553" s="98" t="s">
        <v>1525</v>
      </c>
      <c r="C553" s="231"/>
      <c r="D553" s="231"/>
      <c r="J553" s="89"/>
    </row>
    <row r="554" spans="1:10" ht="12.75" hidden="1">
      <c r="A554" s="98" t="s">
        <v>1526</v>
      </c>
      <c r="B554" s="98" t="s">
        <v>1527</v>
      </c>
      <c r="C554" s="231"/>
      <c r="D554" s="231"/>
      <c r="J554" s="89"/>
    </row>
    <row r="555" spans="1:10" ht="25.5" hidden="1">
      <c r="A555" s="98" t="s">
        <v>1528</v>
      </c>
      <c r="B555" s="98" t="s">
        <v>1529</v>
      </c>
      <c r="C555" s="231"/>
      <c r="D555" s="231"/>
      <c r="J555" s="89"/>
    </row>
    <row r="556" spans="1:10" ht="25.5" hidden="1">
      <c r="A556" s="98" t="s">
        <v>1530</v>
      </c>
      <c r="B556" s="98" t="s">
        <v>1531</v>
      </c>
      <c r="C556" s="231"/>
      <c r="D556" s="231"/>
      <c r="J556" s="89"/>
    </row>
    <row r="557" spans="1:10" ht="25.5" hidden="1">
      <c r="A557" s="98" t="s">
        <v>1532</v>
      </c>
      <c r="B557" s="98" t="s">
        <v>1533</v>
      </c>
      <c r="C557" s="231"/>
      <c r="D557" s="231"/>
      <c r="J557" s="89"/>
    </row>
    <row r="558" spans="1:10" ht="25.5" hidden="1">
      <c r="A558" s="98" t="s">
        <v>1534</v>
      </c>
      <c r="B558" s="98" t="s">
        <v>1535</v>
      </c>
      <c r="C558" s="231"/>
      <c r="D558" s="231"/>
      <c r="J558" s="89"/>
    </row>
    <row r="559" spans="1:10" ht="25.5" hidden="1">
      <c r="A559" s="98" t="s">
        <v>1536</v>
      </c>
      <c r="B559" s="98" t="s">
        <v>1537</v>
      </c>
      <c r="C559" s="231"/>
      <c r="D559" s="231"/>
      <c r="J559" s="89"/>
    </row>
    <row r="560" spans="1:10" ht="12.75" hidden="1">
      <c r="A560" s="98" t="s">
        <v>1538</v>
      </c>
      <c r="B560" s="98" t="s">
        <v>1539</v>
      </c>
      <c r="C560" s="231"/>
      <c r="D560" s="231"/>
      <c r="J560" s="89"/>
    </row>
    <row r="561" spans="1:10" ht="12.75" hidden="1">
      <c r="A561" s="98" t="s">
        <v>1540</v>
      </c>
      <c r="B561" s="98" t="s">
        <v>1541</v>
      </c>
      <c r="C561" s="231"/>
      <c r="D561" s="231"/>
      <c r="J561" s="89"/>
    </row>
    <row r="562" spans="1:10" ht="25.5" hidden="1">
      <c r="A562" s="98" t="s">
        <v>1542</v>
      </c>
      <c r="B562" s="98" t="s">
        <v>1543</v>
      </c>
      <c r="C562" s="231"/>
      <c r="D562" s="231"/>
      <c r="J562" s="89"/>
    </row>
    <row r="563" spans="1:10" ht="25.5" hidden="1">
      <c r="A563" s="98" t="s">
        <v>1544</v>
      </c>
      <c r="B563" s="98" t="s">
        <v>1545</v>
      </c>
      <c r="C563" s="231"/>
      <c r="D563" s="231"/>
      <c r="J563" s="89"/>
    </row>
    <row r="564" spans="1:10" ht="25.5" hidden="1">
      <c r="A564" s="98" t="s">
        <v>1546</v>
      </c>
      <c r="B564" s="98" t="s">
        <v>1547</v>
      </c>
      <c r="C564" s="231"/>
      <c r="D564" s="231"/>
      <c r="J564" s="89"/>
    </row>
    <row r="565" spans="1:10" ht="25.5" hidden="1">
      <c r="A565" s="98" t="s">
        <v>1548</v>
      </c>
      <c r="B565" s="98" t="s">
        <v>1549</v>
      </c>
      <c r="C565" s="231"/>
      <c r="D565" s="231"/>
      <c r="J565" s="89"/>
    </row>
    <row r="566" spans="1:10" ht="25.5" hidden="1">
      <c r="A566" s="98" t="s">
        <v>1550</v>
      </c>
      <c r="B566" s="98" t="s">
        <v>1551</v>
      </c>
      <c r="C566" s="231"/>
      <c r="D566" s="231"/>
      <c r="J566" s="89"/>
    </row>
    <row r="567" spans="1:10" ht="25.5" hidden="1">
      <c r="A567" s="98" t="s">
        <v>1552</v>
      </c>
      <c r="B567" s="98" t="s">
        <v>1553</v>
      </c>
      <c r="C567" s="231"/>
      <c r="D567" s="231"/>
      <c r="J567" s="89"/>
    </row>
    <row r="568" spans="1:10" ht="25.5" hidden="1">
      <c r="A568" s="98" t="s">
        <v>1554</v>
      </c>
      <c r="B568" s="98" t="s">
        <v>1555</v>
      </c>
      <c r="C568" s="231"/>
      <c r="D568" s="231"/>
      <c r="J568" s="89"/>
    </row>
    <row r="569" spans="1:10" ht="25.5" hidden="1">
      <c r="A569" s="98" t="s">
        <v>1556</v>
      </c>
      <c r="B569" s="98" t="s">
        <v>1557</v>
      </c>
      <c r="C569" s="231"/>
      <c r="D569" s="231"/>
      <c r="J569" s="89"/>
    </row>
    <row r="570" spans="1:10" ht="25.5" hidden="1">
      <c r="A570" s="98" t="s">
        <v>1558</v>
      </c>
      <c r="B570" s="98" t="s">
        <v>1559</v>
      </c>
      <c r="C570" s="231"/>
      <c r="D570" s="231"/>
      <c r="J570" s="89"/>
    </row>
    <row r="571" spans="1:10" ht="25.5" hidden="1">
      <c r="A571" s="98" t="s">
        <v>17</v>
      </c>
      <c r="B571" s="98" t="s">
        <v>1560</v>
      </c>
      <c r="C571" s="231"/>
      <c r="D571" s="231"/>
      <c r="J571" s="89"/>
    </row>
    <row r="572" spans="1:10" ht="12.75" hidden="1">
      <c r="A572" s="98" t="s">
        <v>1561</v>
      </c>
      <c r="B572" s="98" t="s">
        <v>1562</v>
      </c>
      <c r="C572" s="231"/>
      <c r="D572" s="231"/>
      <c r="J572" s="89"/>
    </row>
    <row r="573" spans="1:10" ht="12.75" hidden="1">
      <c r="A573" s="98" t="s">
        <v>1563</v>
      </c>
      <c r="B573" s="98" t="s">
        <v>1564</v>
      </c>
      <c r="C573" s="231"/>
      <c r="D573" s="231"/>
      <c r="J573" s="89"/>
    </row>
    <row r="574" spans="1:10" ht="25.5" hidden="1">
      <c r="A574" s="98" t="s">
        <v>1565</v>
      </c>
      <c r="B574" s="98" t="s">
        <v>1566</v>
      </c>
      <c r="C574" s="231"/>
      <c r="D574" s="231"/>
      <c r="J574" s="89"/>
    </row>
    <row r="575" spans="1:10" ht="12.75" hidden="1">
      <c r="A575" s="98" t="s">
        <v>1567</v>
      </c>
      <c r="B575" s="98" t="s">
        <v>1568</v>
      </c>
      <c r="C575" s="231"/>
      <c r="D575" s="231"/>
      <c r="J575" s="89"/>
    </row>
    <row r="576" spans="1:10" ht="38.25" hidden="1">
      <c r="A576" s="98" t="s">
        <v>1569</v>
      </c>
      <c r="B576" s="98" t="s">
        <v>1570</v>
      </c>
      <c r="C576" s="231"/>
      <c r="D576" s="231"/>
      <c r="J576" s="89"/>
    </row>
    <row r="577" spans="1:10" ht="12.75" hidden="1">
      <c r="A577" s="98" t="s">
        <v>1571</v>
      </c>
      <c r="B577" s="98" t="s">
        <v>1572</v>
      </c>
      <c r="C577" s="231"/>
      <c r="D577" s="231"/>
      <c r="J577" s="89"/>
    </row>
    <row r="578" spans="1:10" ht="25.5" hidden="1">
      <c r="A578" s="98" t="s">
        <v>1573</v>
      </c>
      <c r="B578" s="98" t="s">
        <v>1574</v>
      </c>
      <c r="C578" s="231"/>
      <c r="D578" s="231"/>
      <c r="J578" s="89"/>
    </row>
    <row r="579" spans="1:10" ht="25.5" hidden="1">
      <c r="A579" s="98" t="s">
        <v>1575</v>
      </c>
      <c r="B579" s="98" t="s">
        <v>1576</v>
      </c>
      <c r="C579" s="231"/>
      <c r="D579" s="231"/>
      <c r="J579" s="89"/>
    </row>
    <row r="580" spans="1:10" ht="12.75" hidden="1">
      <c r="A580" s="98" t="s">
        <v>1577</v>
      </c>
      <c r="B580" s="98" t="s">
        <v>1578</v>
      </c>
      <c r="C580" s="231"/>
      <c r="D580" s="231"/>
      <c r="J580" s="89"/>
    </row>
    <row r="581" spans="1:10" ht="12.75" hidden="1">
      <c r="A581" s="98" t="s">
        <v>1579</v>
      </c>
      <c r="B581" s="98" t="s">
        <v>1580</v>
      </c>
      <c r="C581" s="231"/>
      <c r="D581" s="231"/>
      <c r="J581" s="89"/>
    </row>
    <row r="582" spans="1:10" ht="12.75" hidden="1">
      <c r="A582" s="98" t="s">
        <v>1581</v>
      </c>
      <c r="B582" s="98" t="s">
        <v>1582</v>
      </c>
      <c r="C582" s="231"/>
      <c r="D582" s="231"/>
      <c r="J582" s="89"/>
    </row>
    <row r="583" spans="1:10" ht="12.75" hidden="1">
      <c r="A583" s="98" t="s">
        <v>1583</v>
      </c>
      <c r="B583" s="98" t="s">
        <v>1584</v>
      </c>
      <c r="C583" s="231"/>
      <c r="D583" s="231"/>
      <c r="J583" s="89"/>
    </row>
    <row r="584" spans="1:10" ht="12.75" hidden="1">
      <c r="A584" s="98" t="s">
        <v>1585</v>
      </c>
      <c r="B584" s="98" t="s">
        <v>1586</v>
      </c>
      <c r="C584" s="231"/>
      <c r="D584" s="231"/>
      <c r="J584" s="89"/>
    </row>
    <row r="585" spans="1:10" ht="25.5" hidden="1">
      <c r="A585" s="98" t="s">
        <v>1587</v>
      </c>
      <c r="B585" s="98" t="s">
        <v>1588</v>
      </c>
      <c r="C585" s="231"/>
      <c r="D585" s="231"/>
      <c r="J585" s="89"/>
    </row>
    <row r="586" spans="1:10" ht="63.75" hidden="1">
      <c r="A586" s="98" t="s">
        <v>1589</v>
      </c>
      <c r="B586" s="98" t="s">
        <v>1590</v>
      </c>
      <c r="C586" s="231"/>
      <c r="D586" s="231"/>
      <c r="J586" s="89"/>
    </row>
    <row r="587" spans="1:10" ht="38.25" hidden="1">
      <c r="A587" s="98" t="s">
        <v>1591</v>
      </c>
      <c r="B587" s="98" t="s">
        <v>1592</v>
      </c>
      <c r="C587" s="231"/>
      <c r="D587" s="231"/>
      <c r="J587" s="89"/>
    </row>
    <row r="588" spans="1:10" ht="25.5" hidden="1">
      <c r="A588" s="98" t="s">
        <v>1593</v>
      </c>
      <c r="B588" s="98" t="s">
        <v>1594</v>
      </c>
      <c r="C588" s="231"/>
      <c r="D588" s="231"/>
      <c r="J588" s="89"/>
    </row>
    <row r="589" spans="1:10" ht="12.75" hidden="1">
      <c r="A589" s="98" t="s">
        <v>1595</v>
      </c>
      <c r="B589" s="98" t="s">
        <v>1596</v>
      </c>
      <c r="C589" s="231"/>
      <c r="D589" s="231"/>
      <c r="J589" s="89"/>
    </row>
    <row r="590" spans="1:10" ht="12.75" hidden="1">
      <c r="A590" s="98" t="s">
        <v>1597</v>
      </c>
      <c r="B590" s="98" t="s">
        <v>1598</v>
      </c>
      <c r="C590" s="231"/>
      <c r="D590" s="231"/>
      <c r="J590" s="89"/>
    </row>
    <row r="591" spans="1:10" ht="12.75" hidden="1">
      <c r="A591" s="98" t="s">
        <v>1599</v>
      </c>
      <c r="B591" s="98" t="s">
        <v>1600</v>
      </c>
      <c r="C591" s="231"/>
      <c r="D591" s="231"/>
      <c r="J591" s="89"/>
    </row>
    <row r="592" spans="1:10" ht="25.5" hidden="1">
      <c r="A592" s="98" t="s">
        <v>1601</v>
      </c>
      <c r="B592" s="98" t="s">
        <v>1602</v>
      </c>
      <c r="C592" s="231"/>
      <c r="D592" s="231"/>
      <c r="J592" s="89"/>
    </row>
    <row r="593" spans="1:10" ht="12.75" hidden="1">
      <c r="A593" s="98" t="s">
        <v>1603</v>
      </c>
      <c r="B593" s="98" t="s">
        <v>1604</v>
      </c>
      <c r="C593" s="231"/>
      <c r="D593" s="231"/>
      <c r="J593" s="89"/>
    </row>
    <row r="594" spans="1:10" ht="25.5" hidden="1">
      <c r="A594" s="98" t="s">
        <v>1605</v>
      </c>
      <c r="B594" s="98" t="s">
        <v>1606</v>
      </c>
      <c r="C594" s="231"/>
      <c r="D594" s="231"/>
      <c r="J594" s="89"/>
    </row>
    <row r="595" spans="1:10" ht="12.75" hidden="1">
      <c r="A595" s="98" t="s">
        <v>1607</v>
      </c>
      <c r="B595" s="98" t="s">
        <v>1608</v>
      </c>
      <c r="C595" s="231"/>
      <c r="D595" s="231"/>
      <c r="J595" s="89"/>
    </row>
    <row r="596" spans="1:10" ht="25.5" hidden="1">
      <c r="A596" s="98" t="s">
        <v>1609</v>
      </c>
      <c r="B596" s="98" t="s">
        <v>1610</v>
      </c>
      <c r="C596" s="231"/>
      <c r="D596" s="231"/>
      <c r="J596" s="89"/>
    </row>
    <row r="597" spans="1:10" ht="25.5" hidden="1">
      <c r="A597" s="98" t="s">
        <v>1611</v>
      </c>
      <c r="B597" s="98" t="s">
        <v>1612</v>
      </c>
      <c r="C597" s="231"/>
      <c r="D597" s="231"/>
      <c r="J597" s="89"/>
    </row>
    <row r="598" spans="1:10" ht="25.5" hidden="1">
      <c r="A598" s="98" t="s">
        <v>1613</v>
      </c>
      <c r="B598" s="98" t="s">
        <v>1614</v>
      </c>
      <c r="C598" s="231"/>
      <c r="D598" s="231"/>
      <c r="J598" s="89"/>
    </row>
    <row r="599" spans="1:10" ht="12.75" hidden="1">
      <c r="A599" s="98" t="s">
        <v>1615</v>
      </c>
      <c r="B599" s="98" t="s">
        <v>1616</v>
      </c>
      <c r="C599" s="231"/>
      <c r="D599" s="231"/>
      <c r="J599" s="89"/>
    </row>
    <row r="600" spans="1:10" ht="38.25" hidden="1">
      <c r="A600" s="98" t="s">
        <v>1617</v>
      </c>
      <c r="B600" s="98" t="s">
        <v>1618</v>
      </c>
      <c r="C600" s="231"/>
      <c r="D600" s="231"/>
      <c r="J600" s="89"/>
    </row>
    <row r="601" spans="1:10" ht="25.5" hidden="1">
      <c r="A601" s="98" t="s">
        <v>1619</v>
      </c>
      <c r="B601" s="98" t="s">
        <v>1620</v>
      </c>
      <c r="C601" s="231"/>
      <c r="D601" s="231"/>
      <c r="J601" s="89"/>
    </row>
    <row r="602" spans="1:10" ht="12.75">
      <c r="A602" s="98" t="s">
        <v>17</v>
      </c>
      <c r="B602" s="98" t="s">
        <v>18</v>
      </c>
      <c r="C602" s="231"/>
      <c r="D602" s="231"/>
      <c r="J602" s="89"/>
    </row>
    <row r="603" spans="1:10" ht="25.5" hidden="1">
      <c r="A603" s="98" t="s">
        <v>1621</v>
      </c>
      <c r="B603" s="98" t="s">
        <v>1622</v>
      </c>
      <c r="C603" s="231"/>
      <c r="D603" s="231"/>
      <c r="J603" s="89"/>
    </row>
    <row r="604" spans="1:10" ht="25.5" hidden="1">
      <c r="A604" s="98" t="s">
        <v>1623</v>
      </c>
      <c r="B604" s="98" t="s">
        <v>1624</v>
      </c>
      <c r="C604" s="231"/>
      <c r="D604" s="231"/>
      <c r="J604" s="89"/>
    </row>
    <row r="605" spans="1:10" ht="38.25" hidden="1">
      <c r="A605" s="98" t="s">
        <v>1625</v>
      </c>
      <c r="B605" s="98" t="s">
        <v>1626</v>
      </c>
      <c r="C605" s="231"/>
      <c r="D605" s="231"/>
      <c r="J605" s="89"/>
    </row>
    <row r="606" spans="1:10" ht="38.25" hidden="1">
      <c r="A606" s="98" t="s">
        <v>1627</v>
      </c>
      <c r="B606" s="98" t="s">
        <v>1628</v>
      </c>
      <c r="C606" s="231"/>
      <c r="D606" s="231"/>
      <c r="J606" s="89"/>
    </row>
    <row r="607" spans="1:10" ht="25.5" hidden="1">
      <c r="A607" s="98" t="s">
        <v>1629</v>
      </c>
      <c r="B607" s="98" t="s">
        <v>1630</v>
      </c>
      <c r="C607" s="231"/>
      <c r="D607" s="231"/>
      <c r="J607" s="89"/>
    </row>
    <row r="608" spans="1:10" ht="12.75" hidden="1">
      <c r="A608" s="98" t="s">
        <v>1631</v>
      </c>
      <c r="B608" s="98" t="s">
        <v>1632</v>
      </c>
      <c r="C608" s="231"/>
      <c r="D608" s="231"/>
      <c r="J608" s="89"/>
    </row>
    <row r="609" spans="1:10" ht="25.5" hidden="1">
      <c r="A609" s="98" t="s">
        <v>1633</v>
      </c>
      <c r="B609" s="98" t="s">
        <v>1634</v>
      </c>
      <c r="C609" s="231"/>
      <c r="D609" s="231"/>
      <c r="J609" s="89"/>
    </row>
    <row r="610" spans="1:10" ht="25.5" hidden="1">
      <c r="A610" s="98" t="s">
        <v>1635</v>
      </c>
      <c r="B610" s="98" t="s">
        <v>1636</v>
      </c>
      <c r="C610" s="231"/>
      <c r="D610" s="231"/>
      <c r="J610" s="89"/>
    </row>
    <row r="611" spans="1:10" ht="25.5" hidden="1">
      <c r="A611" s="98" t="s">
        <v>1637</v>
      </c>
      <c r="B611" s="98" t="s">
        <v>1638</v>
      </c>
      <c r="C611" s="231"/>
      <c r="D611" s="231"/>
      <c r="J611" s="89"/>
    </row>
    <row r="612" spans="1:10" ht="12.75">
      <c r="A612" s="97" t="s">
        <v>178</v>
      </c>
      <c r="B612" s="97" t="s">
        <v>1639</v>
      </c>
      <c r="C612" s="104">
        <f>C620</f>
        <v>862905</v>
      </c>
      <c r="D612" s="104">
        <f>D620</f>
        <v>884037</v>
      </c>
      <c r="J612" s="89"/>
    </row>
    <row r="613" spans="1:10" ht="12.75" hidden="1">
      <c r="A613" s="98" t="s">
        <v>180</v>
      </c>
      <c r="B613" s="98" t="s">
        <v>1640</v>
      </c>
      <c r="C613" s="231"/>
      <c r="D613" s="231"/>
      <c r="J613" s="89"/>
    </row>
    <row r="614" spans="1:10" ht="25.5" hidden="1">
      <c r="A614" s="98" t="s">
        <v>1641</v>
      </c>
      <c r="B614" s="98" t="s">
        <v>1642</v>
      </c>
      <c r="C614" s="231"/>
      <c r="D614" s="231"/>
      <c r="J614" s="89"/>
    </row>
    <row r="615" spans="1:10" ht="12.75" hidden="1">
      <c r="A615" s="98" t="s">
        <v>1643</v>
      </c>
      <c r="B615" s="98" t="s">
        <v>1644</v>
      </c>
      <c r="C615" s="231"/>
      <c r="D615" s="231"/>
      <c r="J615" s="89"/>
    </row>
    <row r="616" spans="1:10" ht="12.75" hidden="1">
      <c r="A616" s="98" t="s">
        <v>1645</v>
      </c>
      <c r="B616" s="98" t="s">
        <v>1646</v>
      </c>
      <c r="C616" s="231"/>
      <c r="D616" s="231"/>
      <c r="J616" s="89"/>
    </row>
    <row r="617" spans="1:10" ht="25.5" hidden="1">
      <c r="A617" s="98" t="s">
        <v>1647</v>
      </c>
      <c r="B617" s="98" t="s">
        <v>1648</v>
      </c>
      <c r="C617" s="231"/>
      <c r="D617" s="231"/>
      <c r="J617" s="89"/>
    </row>
    <row r="618" spans="1:10" ht="12.75" hidden="1">
      <c r="A618" s="98" t="s">
        <v>1649</v>
      </c>
      <c r="B618" s="98" t="s">
        <v>1644</v>
      </c>
      <c r="C618" s="231"/>
      <c r="D618" s="231"/>
      <c r="J618" s="89"/>
    </row>
    <row r="619" spans="1:10" ht="12.75" hidden="1">
      <c r="A619" s="98" t="s">
        <v>1650</v>
      </c>
      <c r="B619" s="98" t="s">
        <v>1646</v>
      </c>
      <c r="C619" s="231"/>
      <c r="D619" s="231"/>
      <c r="J619" s="89"/>
    </row>
    <row r="620" spans="1:10" ht="12.75">
      <c r="A620" s="98" t="s">
        <v>184</v>
      </c>
      <c r="B620" s="98" t="s">
        <v>8</v>
      </c>
      <c r="C620" s="103">
        <f>C625</f>
        <v>862905</v>
      </c>
      <c r="D620" s="103">
        <f>D625</f>
        <v>884037</v>
      </c>
      <c r="J620" s="89"/>
    </row>
    <row r="621" spans="1:10" ht="12.75" hidden="1">
      <c r="A621" s="98" t="s">
        <v>1651</v>
      </c>
      <c r="B621" s="98" t="s">
        <v>1652</v>
      </c>
      <c r="C621" s="231"/>
      <c r="D621" s="231"/>
      <c r="J621" s="89"/>
    </row>
    <row r="622" spans="1:10" ht="12.75" hidden="1">
      <c r="A622" s="98" t="s">
        <v>1653</v>
      </c>
      <c r="B622" s="98" t="s">
        <v>1654</v>
      </c>
      <c r="C622" s="231"/>
      <c r="D622" s="231"/>
      <c r="J622" s="89"/>
    </row>
    <row r="623" spans="1:10" ht="12.75" hidden="1">
      <c r="A623" s="98" t="s">
        <v>1655</v>
      </c>
      <c r="B623" s="98" t="s">
        <v>1656</v>
      </c>
      <c r="C623" s="231"/>
      <c r="D623" s="231"/>
      <c r="J623" s="89"/>
    </row>
    <row r="624" spans="1:10" ht="12.75" hidden="1">
      <c r="A624" s="98" t="s">
        <v>1657</v>
      </c>
      <c r="B624" s="98" t="s">
        <v>1658</v>
      </c>
      <c r="C624" s="231"/>
      <c r="D624" s="231"/>
      <c r="J624" s="89"/>
    </row>
    <row r="625" spans="1:10" ht="12.75">
      <c r="A625" s="98" t="s">
        <v>1659</v>
      </c>
      <c r="B625" s="98" t="s">
        <v>1660</v>
      </c>
      <c r="C625" s="103">
        <f>budžets!C12</f>
        <v>862905</v>
      </c>
      <c r="D625" s="103">
        <f>budžets!D12</f>
        <v>884037</v>
      </c>
      <c r="J625" s="89"/>
    </row>
    <row r="626" spans="1:10" ht="12.75" hidden="1">
      <c r="A626" s="98" t="s">
        <v>184</v>
      </c>
      <c r="B626" s="98" t="s">
        <v>1661</v>
      </c>
      <c r="C626" s="231"/>
      <c r="D626" s="231"/>
      <c r="J626" s="89"/>
    </row>
    <row r="627" spans="1:10" ht="25.5" hidden="1">
      <c r="A627" s="98" t="s">
        <v>1662</v>
      </c>
      <c r="B627" s="98" t="s">
        <v>1663</v>
      </c>
      <c r="C627" s="231"/>
      <c r="D627" s="231"/>
      <c r="J627" s="89"/>
    </row>
    <row r="628" spans="1:10" ht="25.5" hidden="1">
      <c r="A628" s="98" t="s">
        <v>1664</v>
      </c>
      <c r="B628" s="98" t="s">
        <v>1665</v>
      </c>
      <c r="C628" s="231"/>
      <c r="D628" s="231"/>
      <c r="J628" s="89"/>
    </row>
    <row r="629" spans="1:10" ht="25.5" hidden="1">
      <c r="A629" s="98" t="s">
        <v>1666</v>
      </c>
      <c r="B629" s="98" t="s">
        <v>1667</v>
      </c>
      <c r="C629" s="231"/>
      <c r="D629" s="231"/>
      <c r="J629" s="89"/>
    </row>
    <row r="630" spans="1:10" ht="25.5" hidden="1">
      <c r="A630" s="98" t="s">
        <v>1668</v>
      </c>
      <c r="B630" s="98" t="s">
        <v>1669</v>
      </c>
      <c r="C630" s="231"/>
      <c r="D630" s="231"/>
      <c r="J630" s="89"/>
    </row>
    <row r="631" spans="1:10" ht="25.5" hidden="1">
      <c r="A631" s="98" t="s">
        <v>1670</v>
      </c>
      <c r="B631" s="98" t="s">
        <v>1671</v>
      </c>
      <c r="C631" s="231"/>
      <c r="D631" s="231"/>
      <c r="J631" s="89"/>
    </row>
    <row r="632" spans="1:10" ht="25.5" hidden="1">
      <c r="A632" s="98" t="s">
        <v>1672</v>
      </c>
      <c r="B632" s="98" t="s">
        <v>1673</v>
      </c>
      <c r="C632" s="231"/>
      <c r="D632" s="231"/>
      <c r="J632" s="89"/>
    </row>
    <row r="633" spans="1:10" ht="12.75" hidden="1">
      <c r="A633" s="98" t="s">
        <v>1659</v>
      </c>
      <c r="B633" s="98" t="s">
        <v>1674</v>
      </c>
      <c r="C633" s="231"/>
      <c r="D633" s="231"/>
      <c r="J633" s="89"/>
    </row>
    <row r="634" spans="1:10" ht="25.5" hidden="1">
      <c r="A634" s="98" t="s">
        <v>1675</v>
      </c>
      <c r="B634" s="98" t="s">
        <v>1676</v>
      </c>
      <c r="C634" s="231"/>
      <c r="D634" s="231"/>
      <c r="J634" s="89"/>
    </row>
    <row r="635" spans="1:10" ht="25.5" hidden="1">
      <c r="A635" s="98" t="s">
        <v>1677</v>
      </c>
      <c r="B635" s="98" t="s">
        <v>1678</v>
      </c>
      <c r="C635" s="231"/>
      <c r="D635" s="231"/>
      <c r="J635" s="89"/>
    </row>
    <row r="636" spans="1:10" ht="25.5" hidden="1">
      <c r="A636" s="98" t="s">
        <v>1679</v>
      </c>
      <c r="B636" s="98" t="s">
        <v>1680</v>
      </c>
      <c r="C636" s="231"/>
      <c r="D636" s="231"/>
      <c r="J636" s="89"/>
    </row>
    <row r="637" spans="1:10" ht="12.75" hidden="1">
      <c r="A637" s="98" t="s">
        <v>1681</v>
      </c>
      <c r="B637" s="98" t="s">
        <v>1682</v>
      </c>
      <c r="C637" s="231"/>
      <c r="D637" s="231"/>
      <c r="J637" s="89"/>
    </row>
    <row r="638" spans="1:10" ht="25.5" hidden="1">
      <c r="A638" s="98" t="s">
        <v>1683</v>
      </c>
      <c r="B638" s="98" t="s">
        <v>1684</v>
      </c>
      <c r="C638" s="231"/>
      <c r="D638" s="231"/>
      <c r="J638" s="89"/>
    </row>
    <row r="639" spans="1:10" ht="25.5" hidden="1">
      <c r="A639" s="98" t="s">
        <v>1685</v>
      </c>
      <c r="B639" s="98" t="s">
        <v>1686</v>
      </c>
      <c r="C639" s="231"/>
      <c r="D639" s="231"/>
      <c r="J639" s="89"/>
    </row>
    <row r="640" spans="1:10" ht="38.25" hidden="1">
      <c r="A640" s="98" t="s">
        <v>1687</v>
      </c>
      <c r="B640" s="98" t="s">
        <v>1688</v>
      </c>
      <c r="C640" s="231"/>
      <c r="D640" s="231"/>
      <c r="J640" s="89"/>
    </row>
    <row r="641" spans="1:10" ht="25.5" hidden="1">
      <c r="A641" s="98" t="s">
        <v>1689</v>
      </c>
      <c r="B641" s="98" t="s">
        <v>1690</v>
      </c>
      <c r="C641" s="231"/>
      <c r="D641" s="231"/>
      <c r="J641" s="89"/>
    </row>
    <row r="642" spans="1:10" ht="12.75" hidden="1">
      <c r="A642" s="98" t="s">
        <v>1691</v>
      </c>
      <c r="B642" s="98" t="s">
        <v>1692</v>
      </c>
      <c r="C642" s="231"/>
      <c r="D642" s="231"/>
      <c r="J642" s="89"/>
    </row>
    <row r="643" spans="1:10" ht="25.5" hidden="1">
      <c r="A643" s="98" t="s">
        <v>1693</v>
      </c>
      <c r="B643" s="98" t="s">
        <v>1694</v>
      </c>
      <c r="C643" s="231"/>
      <c r="D643" s="231"/>
      <c r="J643" s="89"/>
    </row>
    <row r="644" spans="1:10" ht="25.5" hidden="1">
      <c r="A644" s="98" t="s">
        <v>1695</v>
      </c>
      <c r="B644" s="98" t="s">
        <v>1696</v>
      </c>
      <c r="C644" s="231"/>
      <c r="D644" s="231"/>
      <c r="J644" s="89"/>
    </row>
    <row r="645" spans="1:10" ht="25.5" hidden="1">
      <c r="A645" s="98" t="s">
        <v>1697</v>
      </c>
      <c r="B645" s="98" t="s">
        <v>1698</v>
      </c>
      <c r="C645" s="231"/>
      <c r="D645" s="231"/>
      <c r="J645" s="89"/>
    </row>
    <row r="646" spans="1:10" ht="25.5" hidden="1">
      <c r="A646" s="98" t="s">
        <v>1699</v>
      </c>
      <c r="B646" s="98" t="s">
        <v>1700</v>
      </c>
      <c r="C646" s="231"/>
      <c r="D646" s="231"/>
      <c r="J646" s="89"/>
    </row>
    <row r="647" spans="1:10" ht="12.75" hidden="1">
      <c r="A647" s="98" t="s">
        <v>1701</v>
      </c>
      <c r="B647" s="98" t="s">
        <v>1702</v>
      </c>
      <c r="C647" s="231"/>
      <c r="D647" s="231"/>
      <c r="J647" s="89"/>
    </row>
    <row r="648" spans="1:10" ht="25.5" hidden="1">
      <c r="A648" s="98" t="s">
        <v>1703</v>
      </c>
      <c r="B648" s="98" t="s">
        <v>1704</v>
      </c>
      <c r="C648" s="231"/>
      <c r="D648" s="231"/>
      <c r="J648" s="89"/>
    </row>
    <row r="649" spans="1:10" ht="25.5" hidden="1">
      <c r="A649" s="98" t="s">
        <v>1705</v>
      </c>
      <c r="B649" s="98" t="s">
        <v>1706</v>
      </c>
      <c r="C649" s="231"/>
      <c r="D649" s="231"/>
      <c r="J649" s="89"/>
    </row>
    <row r="650" spans="1:10" ht="25.5" hidden="1">
      <c r="A650" s="98" t="s">
        <v>1707</v>
      </c>
      <c r="B650" s="98" t="s">
        <v>1708</v>
      </c>
      <c r="C650" s="231"/>
      <c r="D650" s="231"/>
      <c r="J650" s="89"/>
    </row>
    <row r="651" spans="1:10" ht="25.5" hidden="1">
      <c r="A651" s="98" t="s">
        <v>1709</v>
      </c>
      <c r="B651" s="98" t="s">
        <v>1710</v>
      </c>
      <c r="C651" s="231"/>
      <c r="D651" s="231"/>
      <c r="J651" s="89"/>
    </row>
    <row r="652" spans="1:10" ht="12.75" hidden="1">
      <c r="A652" s="97"/>
      <c r="B652" s="97" t="s">
        <v>1711</v>
      </c>
      <c r="C652" s="231"/>
      <c r="D652" s="231"/>
      <c r="J652" s="89"/>
    </row>
    <row r="653" spans="1:10" ht="12.75" hidden="1">
      <c r="A653" s="97" t="s">
        <v>1712</v>
      </c>
      <c r="B653" s="97" t="s">
        <v>1711</v>
      </c>
      <c r="C653" s="231"/>
      <c r="D653" s="231"/>
      <c r="J653" s="89"/>
    </row>
    <row r="654" spans="1:10" ht="25.5" hidden="1">
      <c r="A654" s="98" t="s">
        <v>1713</v>
      </c>
      <c r="B654" s="98" t="s">
        <v>1714</v>
      </c>
      <c r="C654" s="231"/>
      <c r="D654" s="231"/>
      <c r="J654" s="89"/>
    </row>
    <row r="655" spans="1:10" ht="25.5" hidden="1">
      <c r="A655" s="98" t="s">
        <v>1715</v>
      </c>
      <c r="B655" s="98" t="s">
        <v>1716</v>
      </c>
      <c r="C655" s="231"/>
      <c r="D655" s="231"/>
      <c r="J655" s="89"/>
    </row>
    <row r="656" spans="1:10" ht="25.5" hidden="1">
      <c r="A656" s="98" t="s">
        <v>1717</v>
      </c>
      <c r="B656" s="98" t="s">
        <v>1718</v>
      </c>
      <c r="C656" s="231"/>
      <c r="D656" s="231"/>
      <c r="J656" s="89"/>
    </row>
    <row r="657" spans="1:10" ht="12.75" hidden="1">
      <c r="A657" s="98" t="s">
        <v>1719</v>
      </c>
      <c r="B657" s="98" t="s">
        <v>1720</v>
      </c>
      <c r="C657" s="231"/>
      <c r="D657" s="231"/>
      <c r="J657" s="89"/>
    </row>
    <row r="658" spans="1:10" ht="25.5" hidden="1">
      <c r="A658" s="98" t="s">
        <v>1721</v>
      </c>
      <c r="B658" s="98" t="s">
        <v>1722</v>
      </c>
      <c r="C658" s="231"/>
      <c r="D658" s="231"/>
      <c r="J658" s="89"/>
    </row>
    <row r="659" spans="1:10" ht="25.5" hidden="1">
      <c r="A659" s="98" t="s">
        <v>1723</v>
      </c>
      <c r="B659" s="98" t="s">
        <v>1724</v>
      </c>
      <c r="C659" s="231"/>
      <c r="D659" s="231"/>
      <c r="J659" s="89"/>
    </row>
    <row r="660" spans="1:10" ht="12.75" hidden="1">
      <c r="A660" s="98" t="s">
        <v>1725</v>
      </c>
      <c r="B660" s="98" t="s">
        <v>1726</v>
      </c>
      <c r="C660" s="231"/>
      <c r="D660" s="231"/>
      <c r="J660" s="89"/>
    </row>
    <row r="661" spans="1:10" ht="12.75" hidden="1">
      <c r="A661" s="128" t="s">
        <v>1727</v>
      </c>
      <c r="B661" s="128" t="s">
        <v>1728</v>
      </c>
      <c r="C661" s="231"/>
      <c r="D661" s="231"/>
      <c r="J661" s="89"/>
    </row>
    <row r="662" spans="1:10" ht="12.75" hidden="1">
      <c r="A662" s="128"/>
      <c r="B662" s="128" t="s">
        <v>1729</v>
      </c>
      <c r="C662" s="231"/>
      <c r="D662" s="231"/>
      <c r="J662" s="89"/>
    </row>
    <row r="663" spans="1:10" ht="12.75" hidden="1">
      <c r="A663" s="128" t="s">
        <v>1730</v>
      </c>
      <c r="B663" s="128" t="s">
        <v>1729</v>
      </c>
      <c r="C663" s="231"/>
      <c r="D663" s="231"/>
      <c r="J663" s="89"/>
    </row>
    <row r="664" spans="1:10" ht="12.75" hidden="1">
      <c r="A664" s="128" t="s">
        <v>1731</v>
      </c>
      <c r="B664" s="128" t="s">
        <v>1732</v>
      </c>
      <c r="C664" s="231"/>
      <c r="D664" s="231"/>
      <c r="J664" s="89"/>
    </row>
    <row r="665" spans="1:10" ht="12.75" hidden="1">
      <c r="A665" s="128" t="s">
        <v>1733</v>
      </c>
      <c r="B665" s="128" t="s">
        <v>1734</v>
      </c>
      <c r="C665" s="231"/>
      <c r="D665" s="231"/>
      <c r="J665" s="89"/>
    </row>
    <row r="666" spans="1:10" ht="12.75">
      <c r="A666" s="129" t="s">
        <v>1735</v>
      </c>
      <c r="B666" s="130" t="s">
        <v>75</v>
      </c>
      <c r="C666" s="231"/>
      <c r="D666" s="231"/>
      <c r="J666" s="89"/>
    </row>
    <row r="667" spans="1:10" ht="12.75">
      <c r="A667" s="131" t="s">
        <v>1736</v>
      </c>
      <c r="B667" s="132" t="s">
        <v>1737</v>
      </c>
      <c r="C667" s="104">
        <f>(C668+C679+C671+C672+C673+C674+C676+C680)</f>
        <v>3256069</v>
      </c>
      <c r="D667" s="104">
        <f>(D668+D679+D671+D672+D673+D674+D676+D680)</f>
        <v>3478156</v>
      </c>
      <c r="J667" s="89"/>
    </row>
    <row r="668" spans="1:10" ht="12.75">
      <c r="A668" s="133" t="s">
        <v>209</v>
      </c>
      <c r="B668" s="133" t="s">
        <v>29</v>
      </c>
      <c r="C668" s="103">
        <f>budžets!C54</f>
        <v>0</v>
      </c>
      <c r="D668" s="103">
        <f>budžets!D54</f>
        <v>0</v>
      </c>
      <c r="J668" s="89"/>
    </row>
    <row r="669" spans="1:10" ht="12.75" hidden="1">
      <c r="A669" s="133" t="s">
        <v>1738</v>
      </c>
      <c r="B669" s="133" t="s">
        <v>1739</v>
      </c>
      <c r="C669" s="231"/>
      <c r="D669" s="231"/>
      <c r="J669" s="89"/>
    </row>
    <row r="670" spans="1:10" ht="12.75" hidden="1">
      <c r="A670" s="133" t="s">
        <v>226</v>
      </c>
      <c r="B670" s="133" t="s">
        <v>98</v>
      </c>
      <c r="C670" s="231"/>
      <c r="D670" s="231"/>
      <c r="J670" s="89"/>
    </row>
    <row r="671" spans="1:10" ht="12.75">
      <c r="A671" s="133" t="s">
        <v>226</v>
      </c>
      <c r="B671" s="133" t="s">
        <v>98</v>
      </c>
      <c r="C671" s="231"/>
      <c r="D671" s="231"/>
      <c r="J671" s="89"/>
    </row>
    <row r="672" spans="1:10" ht="12.75">
      <c r="A672" s="133" t="s">
        <v>231</v>
      </c>
      <c r="B672" s="133" t="s">
        <v>36</v>
      </c>
      <c r="C672" s="103">
        <f>budžets!C63</f>
        <v>205980</v>
      </c>
      <c r="D672" s="103">
        <f>budžets!D63</f>
        <v>205980</v>
      </c>
      <c r="J672" s="89"/>
    </row>
    <row r="673" spans="1:10" ht="12.75">
      <c r="A673" s="133" t="s">
        <v>277</v>
      </c>
      <c r="B673" s="133" t="s">
        <v>43</v>
      </c>
      <c r="C673" s="103">
        <f>budžets!C86</f>
        <v>415747</v>
      </c>
      <c r="D673" s="103">
        <f>budžets!D86</f>
        <v>562620</v>
      </c>
      <c r="J673" s="89"/>
    </row>
    <row r="674" spans="1:10" ht="12.75">
      <c r="A674" s="133" t="s">
        <v>302</v>
      </c>
      <c r="B674" s="133" t="s">
        <v>53</v>
      </c>
      <c r="C674" s="103">
        <f>budžets!C117</f>
        <v>2186434</v>
      </c>
      <c r="D674" s="103">
        <f>budžets!D117</f>
        <v>2289413</v>
      </c>
      <c r="J674" s="89"/>
    </row>
    <row r="675" spans="1:10" ht="12.75" hidden="1">
      <c r="A675" s="133" t="s">
        <v>113</v>
      </c>
      <c r="B675" s="133" t="s">
        <v>114</v>
      </c>
      <c r="C675" s="259"/>
      <c r="D675" s="231"/>
      <c r="J675" s="89"/>
    </row>
    <row r="676" spans="1:10" ht="12.75">
      <c r="A676" s="133" t="s">
        <v>326</v>
      </c>
      <c r="B676" s="133" t="s">
        <v>327</v>
      </c>
      <c r="C676" s="103">
        <f>budžets!C186+budžets!C208</f>
        <v>391438</v>
      </c>
      <c r="D676" s="103">
        <f>budžets!D186+budžets!D208</f>
        <v>363673</v>
      </c>
      <c r="J676" s="89"/>
    </row>
    <row r="677" spans="1:10" ht="12.75" hidden="1">
      <c r="A677" s="133" t="s">
        <v>354</v>
      </c>
      <c r="B677" s="133" t="s">
        <v>355</v>
      </c>
      <c r="C677" s="231"/>
      <c r="D677" s="231"/>
      <c r="J677" s="89"/>
    </row>
    <row r="678" spans="1:10" ht="12.75" hidden="1">
      <c r="A678" s="133" t="s">
        <v>72</v>
      </c>
      <c r="B678" s="133" t="s">
        <v>73</v>
      </c>
      <c r="C678" s="231"/>
      <c r="D678" s="231"/>
      <c r="J678" s="89"/>
    </row>
    <row r="679" spans="1:10" ht="12.75" hidden="1">
      <c r="A679" s="133" t="s">
        <v>113</v>
      </c>
      <c r="B679" s="133" t="s">
        <v>114</v>
      </c>
      <c r="C679" s="231"/>
      <c r="D679" s="231"/>
      <c r="J679" s="89"/>
    </row>
    <row r="680" spans="1:10" ht="12.75">
      <c r="A680" s="133" t="s">
        <v>1740</v>
      </c>
      <c r="B680" s="133" t="s">
        <v>73</v>
      </c>
      <c r="C680" s="103">
        <f>budžets!C211</f>
        <v>56470</v>
      </c>
      <c r="D680" s="103">
        <f>budžets!D211</f>
        <v>56470</v>
      </c>
      <c r="J680" s="89"/>
    </row>
    <row r="681" spans="1:10" ht="12.75">
      <c r="A681" s="134" t="s">
        <v>1741</v>
      </c>
      <c r="B681" s="132" t="s">
        <v>1742</v>
      </c>
      <c r="C681" s="104">
        <f>C682+C847+C1075+C1118+C1173</f>
        <v>3256069</v>
      </c>
      <c r="D681" s="104">
        <f>D682+D847+D1075+D1118+D1173</f>
        <v>3478156</v>
      </c>
      <c r="E681" s="92"/>
      <c r="F681" s="92"/>
      <c r="J681" s="89"/>
    </row>
    <row r="682" spans="1:10" ht="12.75">
      <c r="A682" s="134" t="s">
        <v>1743</v>
      </c>
      <c r="B682" s="132" t="s">
        <v>1744</v>
      </c>
      <c r="C682" s="104">
        <f>C683</f>
        <v>2711599</v>
      </c>
      <c r="D682" s="104">
        <f>D683</f>
        <v>2799734</v>
      </c>
      <c r="J682" s="89"/>
    </row>
    <row r="683" spans="1:10" ht="12.75">
      <c r="A683" s="99" t="s">
        <v>1745</v>
      </c>
      <c r="B683" s="99" t="s">
        <v>1746</v>
      </c>
      <c r="C683" s="104">
        <f>C684+C720</f>
        <v>2711599</v>
      </c>
      <c r="D683" s="104">
        <f>D684+D720</f>
        <v>2799734</v>
      </c>
      <c r="J683" s="89"/>
    </row>
    <row r="684" spans="1:10" ht="12.75">
      <c r="A684" s="99">
        <v>1000</v>
      </c>
      <c r="B684" s="99" t="s">
        <v>1747</v>
      </c>
      <c r="C684" s="104">
        <f>(C685+C707)</f>
        <v>1195375</v>
      </c>
      <c r="D684" s="104">
        <f>(D685+D707)</f>
        <v>1195375</v>
      </c>
      <c r="J684" s="89"/>
    </row>
    <row r="685" spans="1:10" ht="12.75">
      <c r="A685" s="100">
        <v>1100</v>
      </c>
      <c r="B685" s="100" t="s">
        <v>34</v>
      </c>
      <c r="C685" s="103">
        <f>C686</f>
        <v>963311</v>
      </c>
      <c r="D685" s="103">
        <f>D686</f>
        <v>963311</v>
      </c>
      <c r="J685" s="89"/>
    </row>
    <row r="686" spans="1:10" ht="12.75">
      <c r="A686" s="100">
        <v>1110</v>
      </c>
      <c r="B686" s="100" t="s">
        <v>1748</v>
      </c>
      <c r="C686" s="103">
        <f>C693</f>
        <v>963311</v>
      </c>
      <c r="D686" s="103">
        <f>D693</f>
        <v>963311</v>
      </c>
      <c r="J686" s="89"/>
    </row>
    <row r="687" spans="1:10" ht="12.75" hidden="1">
      <c r="A687" s="100">
        <v>1111</v>
      </c>
      <c r="B687" s="100" t="s">
        <v>1749</v>
      </c>
      <c r="C687" s="231"/>
      <c r="D687" s="231"/>
      <c r="J687" s="89"/>
    </row>
    <row r="688" spans="1:10" ht="25.5" hidden="1">
      <c r="A688" s="100">
        <v>1112</v>
      </c>
      <c r="B688" s="100" t="s">
        <v>1750</v>
      </c>
      <c r="C688" s="231"/>
      <c r="D688" s="231"/>
      <c r="J688" s="89"/>
    </row>
    <row r="689" spans="1:10" ht="25.5" hidden="1">
      <c r="A689" s="100">
        <v>1113</v>
      </c>
      <c r="B689" s="100" t="s">
        <v>1751</v>
      </c>
      <c r="C689" s="231"/>
      <c r="D689" s="231"/>
      <c r="J689" s="89"/>
    </row>
    <row r="690" spans="1:10" ht="12.75" hidden="1">
      <c r="A690" s="100">
        <v>1114</v>
      </c>
      <c r="B690" s="100" t="s">
        <v>1752</v>
      </c>
      <c r="C690" s="231"/>
      <c r="D690" s="231"/>
      <c r="J690" s="89"/>
    </row>
    <row r="691" spans="1:10" ht="12.75" hidden="1">
      <c r="A691" s="100">
        <v>1115</v>
      </c>
      <c r="B691" s="100" t="s">
        <v>1753</v>
      </c>
      <c r="C691" s="231"/>
      <c r="D691" s="231"/>
      <c r="J691" s="89"/>
    </row>
    <row r="692" spans="1:10" ht="25.5" hidden="1">
      <c r="A692" s="100">
        <v>1116</v>
      </c>
      <c r="B692" s="100" t="s">
        <v>1754</v>
      </c>
      <c r="C692" s="231"/>
      <c r="D692" s="231"/>
      <c r="J692" s="89"/>
    </row>
    <row r="693" spans="1:10" ht="12.75">
      <c r="A693" s="100">
        <v>1119</v>
      </c>
      <c r="B693" s="100" t="s">
        <v>1755</v>
      </c>
      <c r="C693" s="103">
        <f>budžets!C228</f>
        <v>963311</v>
      </c>
      <c r="D693" s="103">
        <f>budžets!D228</f>
        <v>963311</v>
      </c>
      <c r="J693" s="89"/>
    </row>
    <row r="694" spans="1:10" ht="12.75" hidden="1">
      <c r="A694" s="100">
        <v>1140</v>
      </c>
      <c r="B694" s="100" t="s">
        <v>1756</v>
      </c>
      <c r="C694" s="231"/>
      <c r="D694" s="231"/>
      <c r="J694" s="89"/>
    </row>
    <row r="695" spans="1:10" ht="12.75" hidden="1">
      <c r="A695" s="100">
        <v>1141</v>
      </c>
      <c r="B695" s="100" t="s">
        <v>1757</v>
      </c>
      <c r="C695" s="231"/>
      <c r="D695" s="231"/>
      <c r="J695" s="89"/>
    </row>
    <row r="696" spans="1:10" ht="12.75" hidden="1">
      <c r="A696" s="100">
        <v>1142</v>
      </c>
      <c r="B696" s="100" t="s">
        <v>1758</v>
      </c>
      <c r="C696" s="231"/>
      <c r="D696" s="231"/>
      <c r="J696" s="89"/>
    </row>
    <row r="697" spans="1:10" ht="12.75" hidden="1">
      <c r="A697" s="100">
        <v>1143</v>
      </c>
      <c r="B697" s="100" t="s">
        <v>1759</v>
      </c>
      <c r="C697" s="231"/>
      <c r="D697" s="231"/>
      <c r="J697" s="89"/>
    </row>
    <row r="698" spans="1:10" ht="12.75" hidden="1">
      <c r="A698" s="100">
        <v>1144</v>
      </c>
      <c r="B698" s="100" t="s">
        <v>1760</v>
      </c>
      <c r="C698" s="231"/>
      <c r="D698" s="231"/>
      <c r="J698" s="89"/>
    </row>
    <row r="699" spans="1:10" ht="12.75" hidden="1">
      <c r="A699" s="100">
        <v>1145</v>
      </c>
      <c r="B699" s="100" t="s">
        <v>1761</v>
      </c>
      <c r="C699" s="231"/>
      <c r="D699" s="231"/>
      <c r="J699" s="89"/>
    </row>
    <row r="700" spans="1:10" ht="12.75" hidden="1">
      <c r="A700" s="100">
        <v>1146</v>
      </c>
      <c r="B700" s="100" t="s">
        <v>1762</v>
      </c>
      <c r="C700" s="231"/>
      <c r="D700" s="231"/>
      <c r="J700" s="89"/>
    </row>
    <row r="701" spans="1:10" ht="12.75" hidden="1">
      <c r="A701" s="100">
        <v>1147</v>
      </c>
      <c r="B701" s="100" t="s">
        <v>1763</v>
      </c>
      <c r="C701" s="231"/>
      <c r="D701" s="231"/>
      <c r="J701" s="89"/>
    </row>
    <row r="702" spans="1:10" ht="12.75" hidden="1">
      <c r="A702" s="100">
        <v>1148</v>
      </c>
      <c r="B702" s="100" t="s">
        <v>1764</v>
      </c>
      <c r="C702" s="231"/>
      <c r="D702" s="231"/>
      <c r="J702" s="89"/>
    </row>
    <row r="703" spans="1:10" ht="12.75" hidden="1">
      <c r="A703" s="100">
        <v>1149</v>
      </c>
      <c r="B703" s="100" t="s">
        <v>1765</v>
      </c>
      <c r="C703" s="231"/>
      <c r="D703" s="231"/>
      <c r="J703" s="89"/>
    </row>
    <row r="704" spans="1:10" ht="25.5" hidden="1">
      <c r="A704" s="100">
        <v>1150</v>
      </c>
      <c r="B704" s="100" t="s">
        <v>1766</v>
      </c>
      <c r="C704" s="231"/>
      <c r="D704" s="231"/>
      <c r="J704" s="89"/>
    </row>
    <row r="705" spans="1:10" ht="25.5" hidden="1">
      <c r="A705" s="100">
        <v>1160</v>
      </c>
      <c r="B705" s="100" t="s">
        <v>1767</v>
      </c>
      <c r="C705" s="231"/>
      <c r="D705" s="231"/>
      <c r="J705" s="89"/>
    </row>
    <row r="706" spans="1:10" ht="12.75" hidden="1">
      <c r="A706" s="100">
        <v>1170</v>
      </c>
      <c r="B706" s="100" t="s">
        <v>1768</v>
      </c>
      <c r="C706" s="231"/>
      <c r="D706" s="231"/>
      <c r="J706" s="89"/>
    </row>
    <row r="707" spans="1:10" ht="25.5">
      <c r="A707" s="100">
        <v>1200</v>
      </c>
      <c r="B707" s="100" t="s">
        <v>1769</v>
      </c>
      <c r="C707" s="103">
        <f>budžets!C229</f>
        <v>232064</v>
      </c>
      <c r="D707" s="103">
        <f>budžets!D229</f>
        <v>232064</v>
      </c>
      <c r="J707" s="89"/>
    </row>
    <row r="708" spans="1:10" ht="12.75" customHeight="1">
      <c r="A708" s="100">
        <v>1210</v>
      </c>
      <c r="B708" s="100" t="s">
        <v>1770</v>
      </c>
      <c r="C708" s="231"/>
      <c r="D708" s="231"/>
      <c r="J708" s="89"/>
    </row>
    <row r="709" spans="1:10" ht="25.5" hidden="1">
      <c r="A709" s="100">
        <v>1220</v>
      </c>
      <c r="B709" s="100" t="s">
        <v>1771</v>
      </c>
      <c r="C709" s="231"/>
      <c r="D709" s="231"/>
      <c r="J709" s="89"/>
    </row>
    <row r="710" spans="1:10" ht="38.25" hidden="1">
      <c r="A710" s="100">
        <v>1221</v>
      </c>
      <c r="B710" s="100" t="s">
        <v>1772</v>
      </c>
      <c r="C710" s="231"/>
      <c r="D710" s="231"/>
      <c r="J710" s="89"/>
    </row>
    <row r="711" spans="1:10" ht="12.75" hidden="1">
      <c r="A711" s="100">
        <v>1222</v>
      </c>
      <c r="B711" s="100" t="s">
        <v>1773</v>
      </c>
      <c r="C711" s="231"/>
      <c r="D711" s="231"/>
      <c r="J711" s="89"/>
    </row>
    <row r="712" spans="1:10" ht="12.75" hidden="1">
      <c r="A712" s="100">
        <v>1223</v>
      </c>
      <c r="B712" s="100" t="s">
        <v>1774</v>
      </c>
      <c r="C712" s="231"/>
      <c r="D712" s="231"/>
      <c r="J712" s="89"/>
    </row>
    <row r="713" spans="1:10" ht="25.5" hidden="1">
      <c r="A713" s="100">
        <v>1224</v>
      </c>
      <c r="B713" s="100" t="s">
        <v>1775</v>
      </c>
      <c r="C713" s="231"/>
      <c r="D713" s="231"/>
      <c r="J713" s="89"/>
    </row>
    <row r="714" spans="1:10" ht="12.75" hidden="1">
      <c r="A714" s="100">
        <v>1225</v>
      </c>
      <c r="B714" s="100" t="s">
        <v>1776</v>
      </c>
      <c r="C714" s="231"/>
      <c r="D714" s="231"/>
      <c r="J714" s="89"/>
    </row>
    <row r="715" spans="1:10" ht="12.75" hidden="1">
      <c r="A715" s="100">
        <v>1226</v>
      </c>
      <c r="B715" s="100" t="s">
        <v>1777</v>
      </c>
      <c r="C715" s="231"/>
      <c r="D715" s="231"/>
      <c r="J715" s="89"/>
    </row>
    <row r="716" spans="1:10" ht="25.5" hidden="1">
      <c r="A716" s="100">
        <v>1227</v>
      </c>
      <c r="B716" s="100" t="s">
        <v>1778</v>
      </c>
      <c r="C716" s="231"/>
      <c r="D716" s="231"/>
      <c r="J716" s="89"/>
    </row>
    <row r="717" spans="1:10" ht="38.25" hidden="1">
      <c r="A717" s="100">
        <v>1228</v>
      </c>
      <c r="B717" s="100" t="s">
        <v>1779</v>
      </c>
      <c r="C717" s="231"/>
      <c r="D717" s="231"/>
      <c r="J717" s="89"/>
    </row>
    <row r="718" spans="1:10" ht="25.5" hidden="1">
      <c r="A718" s="100">
        <v>1229</v>
      </c>
      <c r="B718" s="100" t="s">
        <v>1780</v>
      </c>
      <c r="C718" s="231"/>
      <c r="D718" s="231"/>
      <c r="J718" s="89"/>
    </row>
    <row r="719" spans="1:10" ht="12.75" hidden="1">
      <c r="A719" s="100">
        <v>1230</v>
      </c>
      <c r="B719" s="100" t="s">
        <v>1781</v>
      </c>
      <c r="C719" s="231"/>
      <c r="D719" s="231"/>
      <c r="J719" s="89"/>
    </row>
    <row r="720" spans="1:173" ht="12.75">
      <c r="A720" s="99">
        <v>2000</v>
      </c>
      <c r="B720" s="99" t="s">
        <v>483</v>
      </c>
      <c r="C720" s="104">
        <f>SUM(C721+C728+C799+C832)</f>
        <v>1516224</v>
      </c>
      <c r="D720" s="104">
        <f>SUM(D721+D728+D799+D832)</f>
        <v>1604359</v>
      </c>
      <c r="J720" s="89"/>
      <c r="AF720" s="91"/>
      <c r="AG720" s="91"/>
      <c r="AH720" s="91"/>
      <c r="AI720" s="91"/>
      <c r="AJ720" s="91"/>
      <c r="AK720" s="91"/>
      <c r="AL720" s="91"/>
      <c r="AM720" s="91"/>
      <c r="AN720" s="91"/>
      <c r="AO720" s="91"/>
      <c r="AP720" s="91"/>
      <c r="AQ720" s="91"/>
      <c r="AR720" s="91"/>
      <c r="AS720" s="91"/>
      <c r="AT720" s="91"/>
      <c r="AU720" s="91"/>
      <c r="AV720" s="91"/>
      <c r="AW720" s="91"/>
      <c r="AX720" s="91"/>
      <c r="AY720" s="91"/>
      <c r="AZ720" s="91"/>
      <c r="BA720" s="91"/>
      <c r="BB720" s="91"/>
      <c r="BC720" s="91"/>
      <c r="BD720" s="91"/>
      <c r="BE720" s="91"/>
      <c r="BF720" s="91"/>
      <c r="BG720" s="91"/>
      <c r="BH720" s="91"/>
      <c r="BI720" s="91"/>
      <c r="BJ720" s="91"/>
      <c r="BK720" s="91"/>
      <c r="BL720" s="91"/>
      <c r="BM720" s="91"/>
      <c r="BN720" s="91"/>
      <c r="BO720" s="91"/>
      <c r="BP720" s="91"/>
      <c r="BQ720" s="91"/>
      <c r="BR720" s="91"/>
      <c r="BS720" s="91"/>
      <c r="BT720" s="91"/>
      <c r="BU720" s="91"/>
      <c r="BV720" s="91"/>
      <c r="BW720" s="91"/>
      <c r="BX720" s="91"/>
      <c r="BY720" s="91"/>
      <c r="BZ720" s="91"/>
      <c r="CA720" s="91"/>
      <c r="CB720" s="91"/>
      <c r="CC720" s="91"/>
      <c r="CD720" s="91"/>
      <c r="CE720" s="91"/>
      <c r="CF720" s="91"/>
      <c r="CG720" s="91"/>
      <c r="CH720" s="91"/>
      <c r="CI720" s="91"/>
      <c r="CJ720" s="91"/>
      <c r="CK720" s="91"/>
      <c r="CL720" s="91"/>
      <c r="CM720" s="91"/>
      <c r="CN720" s="91"/>
      <c r="CO720" s="91"/>
      <c r="CP720" s="91"/>
      <c r="CQ720" s="91"/>
      <c r="CR720" s="91"/>
      <c r="CS720" s="91"/>
      <c r="CT720" s="91"/>
      <c r="CU720" s="91"/>
      <c r="CV720" s="91"/>
      <c r="CW720" s="91"/>
      <c r="CX720" s="91"/>
      <c r="CY720" s="91"/>
      <c r="CZ720" s="91"/>
      <c r="DA720" s="91"/>
      <c r="DB720" s="91"/>
      <c r="DC720" s="91"/>
      <c r="DD720" s="91"/>
      <c r="DE720" s="91"/>
      <c r="DF720" s="91"/>
      <c r="DG720" s="91"/>
      <c r="DH720" s="91"/>
      <c r="DI720" s="91"/>
      <c r="DJ720" s="91"/>
      <c r="DK720" s="91"/>
      <c r="DL720" s="91"/>
      <c r="DM720" s="91"/>
      <c r="DN720" s="91"/>
      <c r="DO720" s="91"/>
      <c r="DP720" s="91"/>
      <c r="DQ720" s="91"/>
      <c r="DR720" s="91"/>
      <c r="DS720" s="91"/>
      <c r="DT720" s="91"/>
      <c r="DU720" s="91"/>
      <c r="DV720" s="91"/>
      <c r="DW720" s="91"/>
      <c r="DX720" s="91"/>
      <c r="DY720" s="91"/>
      <c r="DZ720" s="91"/>
      <c r="EA720" s="91"/>
      <c r="EB720" s="91"/>
      <c r="EC720" s="91"/>
      <c r="ED720" s="91"/>
      <c r="EE720" s="91"/>
      <c r="EF720" s="91"/>
      <c r="EG720" s="91"/>
      <c r="EH720" s="91"/>
      <c r="EI720" s="91"/>
      <c r="EJ720" s="91"/>
      <c r="EK720" s="91"/>
      <c r="EL720" s="91"/>
      <c r="EM720" s="91"/>
      <c r="EN720" s="91"/>
      <c r="EO720" s="91"/>
      <c r="EP720" s="91"/>
      <c r="EQ720" s="91"/>
      <c r="ER720" s="91"/>
      <c r="ES720" s="91"/>
      <c r="ET720" s="91"/>
      <c r="EU720" s="91"/>
      <c r="EV720" s="91"/>
      <c r="EW720" s="91"/>
      <c r="EX720" s="91"/>
      <c r="EY720" s="91"/>
      <c r="EZ720" s="91"/>
      <c r="FA720" s="91"/>
      <c r="FB720" s="91"/>
      <c r="FC720" s="91"/>
      <c r="FD720" s="91"/>
      <c r="FE720" s="91"/>
      <c r="FF720" s="91"/>
      <c r="FG720" s="91"/>
      <c r="FH720" s="91"/>
      <c r="FI720" s="91"/>
      <c r="FJ720" s="91"/>
      <c r="FK720" s="91"/>
      <c r="FL720" s="91"/>
      <c r="FM720" s="91"/>
      <c r="FN720" s="91"/>
      <c r="FO720" s="91"/>
      <c r="FP720" s="91"/>
      <c r="FQ720" s="91"/>
    </row>
    <row r="721" spans="1:173" ht="12.75">
      <c r="A721" s="100">
        <v>2100</v>
      </c>
      <c r="B721" s="100" t="s">
        <v>62</v>
      </c>
      <c r="C721" s="103">
        <f>C722</f>
        <v>2500</v>
      </c>
      <c r="D721" s="103">
        <f>D722</f>
        <v>2500</v>
      </c>
      <c r="J721" s="89"/>
      <c r="AF721" s="91"/>
      <c r="AG721" s="91"/>
      <c r="AH721" s="91"/>
      <c r="AI721" s="91"/>
      <c r="AJ721" s="91"/>
      <c r="AK721" s="91"/>
      <c r="AL721" s="91"/>
      <c r="AM721" s="91"/>
      <c r="AN721" s="91"/>
      <c r="AO721" s="91"/>
      <c r="AP721" s="91"/>
      <c r="AQ721" s="91"/>
      <c r="AR721" s="91"/>
      <c r="AS721" s="91"/>
      <c r="AT721" s="91"/>
      <c r="AU721" s="91"/>
      <c r="AV721" s="91"/>
      <c r="AW721" s="91"/>
      <c r="AX721" s="91"/>
      <c r="AY721" s="91"/>
      <c r="AZ721" s="91"/>
      <c r="BA721" s="91"/>
      <c r="BB721" s="91"/>
      <c r="BC721" s="91"/>
      <c r="BD721" s="91"/>
      <c r="BE721" s="91"/>
      <c r="BF721" s="91"/>
      <c r="BG721" s="91"/>
      <c r="BH721" s="91"/>
      <c r="BI721" s="91"/>
      <c r="BJ721" s="91"/>
      <c r="BK721" s="91"/>
      <c r="BL721" s="91"/>
      <c r="BM721" s="91"/>
      <c r="BN721" s="91"/>
      <c r="BO721" s="91"/>
      <c r="BP721" s="91"/>
      <c r="BQ721" s="91"/>
      <c r="BR721" s="91"/>
      <c r="BS721" s="91"/>
      <c r="BT721" s="91"/>
      <c r="BU721" s="91"/>
      <c r="BV721" s="91"/>
      <c r="BW721" s="91"/>
      <c r="BX721" s="91"/>
      <c r="BY721" s="91"/>
      <c r="BZ721" s="91"/>
      <c r="CA721" s="91"/>
      <c r="CB721" s="91"/>
      <c r="CC721" s="91"/>
      <c r="CD721" s="91"/>
      <c r="CE721" s="91"/>
      <c r="CF721" s="91"/>
      <c r="CG721" s="91"/>
      <c r="CH721" s="91"/>
      <c r="CI721" s="91"/>
      <c r="CJ721" s="91"/>
      <c r="CK721" s="91"/>
      <c r="CL721" s="91"/>
      <c r="CM721" s="91"/>
      <c r="CN721" s="91"/>
      <c r="CO721" s="91"/>
      <c r="CP721" s="91"/>
      <c r="CQ721" s="91"/>
      <c r="CR721" s="91"/>
      <c r="CS721" s="91"/>
      <c r="CT721" s="91"/>
      <c r="CU721" s="91"/>
      <c r="CV721" s="91"/>
      <c r="CW721" s="91"/>
      <c r="CX721" s="91"/>
      <c r="CY721" s="91"/>
      <c r="CZ721" s="91"/>
      <c r="DA721" s="91"/>
      <c r="DB721" s="91"/>
      <c r="DC721" s="91"/>
      <c r="DD721" s="91"/>
      <c r="DE721" s="91"/>
      <c r="DF721" s="91"/>
      <c r="DG721" s="91"/>
      <c r="DH721" s="91"/>
      <c r="DI721" s="91"/>
      <c r="DJ721" s="91"/>
      <c r="DK721" s="91"/>
      <c r="DL721" s="91"/>
      <c r="DM721" s="91"/>
      <c r="DN721" s="91"/>
      <c r="DO721" s="91"/>
      <c r="DP721" s="91"/>
      <c r="DQ721" s="91"/>
      <c r="DR721" s="91"/>
      <c r="DS721" s="91"/>
      <c r="DT721" s="91"/>
      <c r="DU721" s="91"/>
      <c r="DV721" s="91"/>
      <c r="DW721" s="91"/>
      <c r="DX721" s="91"/>
      <c r="DY721" s="91"/>
      <c r="DZ721" s="91"/>
      <c r="EA721" s="91"/>
      <c r="EB721" s="91"/>
      <c r="EC721" s="91"/>
      <c r="ED721" s="91"/>
      <c r="EE721" s="91"/>
      <c r="EF721" s="91"/>
      <c r="EG721" s="91"/>
      <c r="EH721" s="91"/>
      <c r="EI721" s="91"/>
      <c r="EJ721" s="91"/>
      <c r="EK721" s="91"/>
      <c r="EL721" s="91"/>
      <c r="EM721" s="91"/>
      <c r="EN721" s="91"/>
      <c r="EO721" s="91"/>
      <c r="EP721" s="91"/>
      <c r="EQ721" s="91"/>
      <c r="ER721" s="91"/>
      <c r="ES721" s="91"/>
      <c r="ET721" s="91"/>
      <c r="EU721" s="91"/>
      <c r="EV721" s="91"/>
      <c r="EW721" s="91"/>
      <c r="EX721" s="91"/>
      <c r="EY721" s="91"/>
      <c r="EZ721" s="91"/>
      <c r="FA721" s="91"/>
      <c r="FB721" s="91"/>
      <c r="FC721" s="91"/>
      <c r="FD721" s="91"/>
      <c r="FE721" s="91"/>
      <c r="FF721" s="91"/>
      <c r="FG721" s="91"/>
      <c r="FH721" s="91"/>
      <c r="FI721" s="91"/>
      <c r="FJ721" s="91"/>
      <c r="FK721" s="91"/>
      <c r="FL721" s="91"/>
      <c r="FM721" s="91"/>
      <c r="FN721" s="91"/>
      <c r="FO721" s="91"/>
      <c r="FP721" s="91"/>
      <c r="FQ721" s="91"/>
    </row>
    <row r="722" spans="1:173" ht="12.75">
      <c r="A722" s="100">
        <v>2110</v>
      </c>
      <c r="B722" s="100" t="s">
        <v>1782</v>
      </c>
      <c r="C722" s="103">
        <f>C724+C723</f>
        <v>2500</v>
      </c>
      <c r="D722" s="103">
        <f>D724+D723</f>
        <v>2500</v>
      </c>
      <c r="J722" s="89"/>
      <c r="AF722" s="91"/>
      <c r="AG722" s="91"/>
      <c r="AH722" s="91"/>
      <c r="AI722" s="91"/>
      <c r="AJ722" s="91"/>
      <c r="AK722" s="91"/>
      <c r="AL722" s="91"/>
      <c r="AM722" s="91"/>
      <c r="AN722" s="91"/>
      <c r="AO722" s="91"/>
      <c r="AP722" s="91"/>
      <c r="AQ722" s="91"/>
      <c r="AR722" s="91"/>
      <c r="AS722" s="91"/>
      <c r="AT722" s="91"/>
      <c r="AU722" s="91"/>
      <c r="AV722" s="91"/>
      <c r="AW722" s="91"/>
      <c r="AX722" s="91"/>
      <c r="AY722" s="91"/>
      <c r="AZ722" s="91"/>
      <c r="BA722" s="91"/>
      <c r="BB722" s="91"/>
      <c r="BC722" s="91"/>
      <c r="BD722" s="91"/>
      <c r="BE722" s="91"/>
      <c r="BF722" s="91"/>
      <c r="BG722" s="91"/>
      <c r="BH722" s="91"/>
      <c r="BI722" s="91"/>
      <c r="BJ722" s="91"/>
      <c r="BK722" s="91"/>
      <c r="BL722" s="91"/>
      <c r="BM722" s="91"/>
      <c r="BN722" s="91"/>
      <c r="BO722" s="91"/>
      <c r="BP722" s="91"/>
      <c r="BQ722" s="91"/>
      <c r="BR722" s="91"/>
      <c r="BS722" s="91"/>
      <c r="BT722" s="91"/>
      <c r="BU722" s="91"/>
      <c r="BV722" s="91"/>
      <c r="BW722" s="91"/>
      <c r="BX722" s="91"/>
      <c r="BY722" s="91"/>
      <c r="BZ722" s="91"/>
      <c r="CA722" s="91"/>
      <c r="CB722" s="91"/>
      <c r="CC722" s="91"/>
      <c r="CD722" s="91"/>
      <c r="CE722" s="91"/>
      <c r="CF722" s="91"/>
      <c r="CG722" s="91"/>
      <c r="CH722" s="91"/>
      <c r="CI722" s="91"/>
      <c r="CJ722" s="91"/>
      <c r="CK722" s="91"/>
      <c r="CL722" s="91"/>
      <c r="CM722" s="91"/>
      <c r="CN722" s="91"/>
      <c r="CO722" s="91"/>
      <c r="CP722" s="91"/>
      <c r="CQ722" s="91"/>
      <c r="CR722" s="91"/>
      <c r="CS722" s="91"/>
      <c r="CT722" s="91"/>
      <c r="CU722" s="91"/>
      <c r="CV722" s="91"/>
      <c r="CW722" s="91"/>
      <c r="CX722" s="91"/>
      <c r="CY722" s="91"/>
      <c r="CZ722" s="91"/>
      <c r="DA722" s="91"/>
      <c r="DB722" s="91"/>
      <c r="DC722" s="91"/>
      <c r="DD722" s="91"/>
      <c r="DE722" s="91"/>
      <c r="DF722" s="91"/>
      <c r="DG722" s="91"/>
      <c r="DH722" s="91"/>
      <c r="DI722" s="91"/>
      <c r="DJ722" s="91"/>
      <c r="DK722" s="91"/>
      <c r="DL722" s="91"/>
      <c r="DM722" s="91"/>
      <c r="DN722" s="91"/>
      <c r="DO722" s="91"/>
      <c r="DP722" s="91"/>
      <c r="DQ722" s="91"/>
      <c r="DR722" s="91"/>
      <c r="DS722" s="91"/>
      <c r="DT722" s="91"/>
      <c r="DU722" s="91"/>
      <c r="DV722" s="91"/>
      <c r="DW722" s="91"/>
      <c r="DX722" s="91"/>
      <c r="DY722" s="91"/>
      <c r="DZ722" s="91"/>
      <c r="EA722" s="91"/>
      <c r="EB722" s="91"/>
      <c r="EC722" s="91"/>
      <c r="ED722" s="91"/>
      <c r="EE722" s="91"/>
      <c r="EF722" s="91"/>
      <c r="EG722" s="91"/>
      <c r="EH722" s="91"/>
      <c r="EI722" s="91"/>
      <c r="EJ722" s="91"/>
      <c r="EK722" s="91"/>
      <c r="EL722" s="91"/>
      <c r="EM722" s="91"/>
      <c r="EN722" s="91"/>
      <c r="EO722" s="91"/>
      <c r="EP722" s="91"/>
      <c r="EQ722" s="91"/>
      <c r="ER722" s="91"/>
      <c r="ES722" s="91"/>
      <c r="ET722" s="91"/>
      <c r="EU722" s="91"/>
      <c r="EV722" s="91"/>
      <c r="EW722" s="91"/>
      <c r="EX722" s="91"/>
      <c r="EY722" s="91"/>
      <c r="EZ722" s="91"/>
      <c r="FA722" s="91"/>
      <c r="FB722" s="91"/>
      <c r="FC722" s="91"/>
      <c r="FD722" s="91"/>
      <c r="FE722" s="91"/>
      <c r="FF722" s="91"/>
      <c r="FG722" s="91"/>
      <c r="FH722" s="91"/>
      <c r="FI722" s="91"/>
      <c r="FJ722" s="91"/>
      <c r="FK722" s="91"/>
      <c r="FL722" s="91"/>
      <c r="FM722" s="91"/>
      <c r="FN722" s="91"/>
      <c r="FO722" s="91"/>
      <c r="FP722" s="91"/>
      <c r="FQ722" s="91"/>
    </row>
    <row r="723" spans="1:173" ht="12.75">
      <c r="A723" s="100">
        <v>2121</v>
      </c>
      <c r="B723" s="100" t="s">
        <v>1783</v>
      </c>
      <c r="C723" s="103">
        <f>ROUND(budžets!C230/2,0)</f>
        <v>1250</v>
      </c>
      <c r="D723" s="103">
        <f>ROUND(budžets!D230/2,0)</f>
        <v>1250</v>
      </c>
      <c r="J723" s="89"/>
      <c r="AF723" s="91"/>
      <c r="AG723" s="91"/>
      <c r="AH723" s="91"/>
      <c r="AI723" s="91"/>
      <c r="AJ723" s="91"/>
      <c r="AK723" s="91"/>
      <c r="AL723" s="91"/>
      <c r="AM723" s="91"/>
      <c r="AN723" s="91"/>
      <c r="AO723" s="91"/>
      <c r="AP723" s="91"/>
      <c r="AQ723" s="91"/>
      <c r="AR723" s="91"/>
      <c r="AS723" s="91"/>
      <c r="AT723" s="91"/>
      <c r="AU723" s="91"/>
      <c r="AV723" s="91"/>
      <c r="AW723" s="91"/>
      <c r="AX723" s="91"/>
      <c r="AY723" s="91"/>
      <c r="AZ723" s="91"/>
      <c r="BA723" s="91"/>
      <c r="BB723" s="91"/>
      <c r="BC723" s="91"/>
      <c r="BD723" s="91"/>
      <c r="BE723" s="91"/>
      <c r="BF723" s="91"/>
      <c r="BG723" s="91"/>
      <c r="BH723" s="91"/>
      <c r="BI723" s="91"/>
      <c r="BJ723" s="91"/>
      <c r="BK723" s="91"/>
      <c r="BL723" s="91"/>
      <c r="BM723" s="91"/>
      <c r="BN723" s="91"/>
      <c r="BO723" s="91"/>
      <c r="BP723" s="91"/>
      <c r="BQ723" s="91"/>
      <c r="BR723" s="91"/>
      <c r="BS723" s="91"/>
      <c r="BT723" s="91"/>
      <c r="BU723" s="91"/>
      <c r="BV723" s="91"/>
      <c r="BW723" s="91"/>
      <c r="BX723" s="91"/>
      <c r="BY723" s="91"/>
      <c r="BZ723" s="91"/>
      <c r="CA723" s="91"/>
      <c r="CB723" s="91"/>
      <c r="CC723" s="91"/>
      <c r="CD723" s="91"/>
      <c r="CE723" s="91"/>
      <c r="CF723" s="91"/>
      <c r="CG723" s="91"/>
      <c r="CH723" s="91"/>
      <c r="CI723" s="91"/>
      <c r="CJ723" s="91"/>
      <c r="CK723" s="91"/>
      <c r="CL723" s="91"/>
      <c r="CM723" s="91"/>
      <c r="CN723" s="91"/>
      <c r="CO723" s="91"/>
      <c r="CP723" s="91"/>
      <c r="CQ723" s="91"/>
      <c r="CR723" s="91"/>
      <c r="CS723" s="91"/>
      <c r="CT723" s="91"/>
      <c r="CU723" s="91"/>
      <c r="CV723" s="91"/>
      <c r="CW723" s="91"/>
      <c r="CX723" s="91"/>
      <c r="CY723" s="91"/>
      <c r="CZ723" s="91"/>
      <c r="DA723" s="91"/>
      <c r="DB723" s="91"/>
      <c r="DC723" s="91"/>
      <c r="DD723" s="91"/>
      <c r="DE723" s="91"/>
      <c r="DF723" s="91"/>
      <c r="DG723" s="91"/>
      <c r="DH723" s="91"/>
      <c r="DI723" s="91"/>
      <c r="DJ723" s="91"/>
      <c r="DK723" s="91"/>
      <c r="DL723" s="91"/>
      <c r="DM723" s="91"/>
      <c r="DN723" s="91"/>
      <c r="DO723" s="91"/>
      <c r="DP723" s="91"/>
      <c r="DQ723" s="91"/>
      <c r="DR723" s="91"/>
      <c r="DS723" s="91"/>
      <c r="DT723" s="91"/>
      <c r="DU723" s="91"/>
      <c r="DV723" s="91"/>
      <c r="DW723" s="91"/>
      <c r="DX723" s="91"/>
      <c r="DY723" s="91"/>
      <c r="DZ723" s="91"/>
      <c r="EA723" s="91"/>
      <c r="EB723" s="91"/>
      <c r="EC723" s="91"/>
      <c r="ED723" s="91"/>
      <c r="EE723" s="91"/>
      <c r="EF723" s="91"/>
      <c r="EG723" s="91"/>
      <c r="EH723" s="91"/>
      <c r="EI723" s="91"/>
      <c r="EJ723" s="91"/>
      <c r="EK723" s="91"/>
      <c r="EL723" s="91"/>
      <c r="EM723" s="91"/>
      <c r="EN723" s="91"/>
      <c r="EO723" s="91"/>
      <c r="EP723" s="91"/>
      <c r="EQ723" s="91"/>
      <c r="ER723" s="91"/>
      <c r="ES723" s="91"/>
      <c r="ET723" s="91"/>
      <c r="EU723" s="91"/>
      <c r="EV723" s="91"/>
      <c r="EW723" s="91"/>
      <c r="EX723" s="91"/>
      <c r="EY723" s="91"/>
      <c r="EZ723" s="91"/>
      <c r="FA723" s="91"/>
      <c r="FB723" s="91"/>
      <c r="FC723" s="91"/>
      <c r="FD723" s="91"/>
      <c r="FE723" s="91"/>
      <c r="FF723" s="91"/>
      <c r="FG723" s="91"/>
      <c r="FH723" s="91"/>
      <c r="FI723" s="91"/>
      <c r="FJ723" s="91"/>
      <c r="FK723" s="91"/>
      <c r="FL723" s="91"/>
      <c r="FM723" s="91"/>
      <c r="FN723" s="91"/>
      <c r="FO723" s="91"/>
      <c r="FP723" s="91"/>
      <c r="FQ723" s="91"/>
    </row>
    <row r="724" spans="1:173" ht="12.75">
      <c r="A724" s="100">
        <v>2122</v>
      </c>
      <c r="B724" s="100" t="s">
        <v>1784</v>
      </c>
      <c r="C724" s="103">
        <f>ROUND(budžets!C230/2,0)</f>
        <v>1250</v>
      </c>
      <c r="D724" s="103">
        <f>ROUND(budžets!D230/2,0)</f>
        <v>1250</v>
      </c>
      <c r="J724" s="89"/>
      <c r="AF724" s="91"/>
      <c r="AG724" s="91"/>
      <c r="AH724" s="91"/>
      <c r="AI724" s="91"/>
      <c r="AJ724" s="91"/>
      <c r="AK724" s="91"/>
      <c r="AL724" s="91"/>
      <c r="AM724" s="91"/>
      <c r="AN724" s="91"/>
      <c r="AO724" s="91"/>
      <c r="AP724" s="91"/>
      <c r="AQ724" s="91"/>
      <c r="AR724" s="91"/>
      <c r="AS724" s="91"/>
      <c r="AT724" s="91"/>
      <c r="AU724" s="91"/>
      <c r="AV724" s="91"/>
      <c r="AW724" s="91"/>
      <c r="AX724" s="91"/>
      <c r="AY724" s="91"/>
      <c r="AZ724" s="91"/>
      <c r="BA724" s="91"/>
      <c r="BB724" s="91"/>
      <c r="BC724" s="91"/>
      <c r="BD724" s="91"/>
      <c r="BE724" s="91"/>
      <c r="BF724" s="91"/>
      <c r="BG724" s="91"/>
      <c r="BH724" s="91"/>
      <c r="BI724" s="91"/>
      <c r="BJ724" s="91"/>
      <c r="BK724" s="91"/>
      <c r="BL724" s="91"/>
      <c r="BM724" s="91"/>
      <c r="BN724" s="91"/>
      <c r="BO724" s="91"/>
      <c r="BP724" s="91"/>
      <c r="BQ724" s="91"/>
      <c r="BR724" s="91"/>
      <c r="BS724" s="91"/>
      <c r="BT724" s="91"/>
      <c r="BU724" s="91"/>
      <c r="BV724" s="91"/>
      <c r="BW724" s="91"/>
      <c r="BX724" s="91"/>
      <c r="BY724" s="91"/>
      <c r="BZ724" s="91"/>
      <c r="CA724" s="91"/>
      <c r="CB724" s="91"/>
      <c r="CC724" s="91"/>
      <c r="CD724" s="91"/>
      <c r="CE724" s="91"/>
      <c r="CF724" s="91"/>
      <c r="CG724" s="91"/>
      <c r="CH724" s="91"/>
      <c r="CI724" s="91"/>
      <c r="CJ724" s="91"/>
      <c r="CK724" s="91"/>
      <c r="CL724" s="91"/>
      <c r="CM724" s="91"/>
      <c r="CN724" s="91"/>
      <c r="CO724" s="91"/>
      <c r="CP724" s="91"/>
      <c r="CQ724" s="91"/>
      <c r="CR724" s="91"/>
      <c r="CS724" s="91"/>
      <c r="CT724" s="91"/>
      <c r="CU724" s="91"/>
      <c r="CV724" s="91"/>
      <c r="CW724" s="91"/>
      <c r="CX724" s="91"/>
      <c r="CY724" s="91"/>
      <c r="CZ724" s="91"/>
      <c r="DA724" s="91"/>
      <c r="DB724" s="91"/>
      <c r="DC724" s="91"/>
      <c r="DD724" s="91"/>
      <c r="DE724" s="91"/>
      <c r="DF724" s="91"/>
      <c r="DG724" s="91"/>
      <c r="DH724" s="91"/>
      <c r="DI724" s="91"/>
      <c r="DJ724" s="91"/>
      <c r="DK724" s="91"/>
      <c r="DL724" s="91"/>
      <c r="DM724" s="91"/>
      <c r="DN724" s="91"/>
      <c r="DO724" s="91"/>
      <c r="DP724" s="91"/>
      <c r="DQ724" s="91"/>
      <c r="DR724" s="91"/>
      <c r="DS724" s="91"/>
      <c r="DT724" s="91"/>
      <c r="DU724" s="91"/>
      <c r="DV724" s="91"/>
      <c r="DW724" s="91"/>
      <c r="DX724" s="91"/>
      <c r="DY724" s="91"/>
      <c r="DZ724" s="91"/>
      <c r="EA724" s="91"/>
      <c r="EB724" s="91"/>
      <c r="EC724" s="91"/>
      <c r="ED724" s="91"/>
      <c r="EE724" s="91"/>
      <c r="EF724" s="91"/>
      <c r="EG724" s="91"/>
      <c r="EH724" s="91"/>
      <c r="EI724" s="91"/>
      <c r="EJ724" s="91"/>
      <c r="EK724" s="91"/>
      <c r="EL724" s="91"/>
      <c r="EM724" s="91"/>
      <c r="EN724" s="91"/>
      <c r="EO724" s="91"/>
      <c r="EP724" s="91"/>
      <c r="EQ724" s="91"/>
      <c r="ER724" s="91"/>
      <c r="ES724" s="91"/>
      <c r="ET724" s="91"/>
      <c r="EU724" s="91"/>
      <c r="EV724" s="91"/>
      <c r="EW724" s="91"/>
      <c r="EX724" s="91"/>
      <c r="EY724" s="91"/>
      <c r="EZ724" s="91"/>
      <c r="FA724" s="91"/>
      <c r="FB724" s="91"/>
      <c r="FC724" s="91"/>
      <c r="FD724" s="91"/>
      <c r="FE724" s="91"/>
      <c r="FF724" s="91"/>
      <c r="FG724" s="91"/>
      <c r="FH724" s="91"/>
      <c r="FI724" s="91"/>
      <c r="FJ724" s="91"/>
      <c r="FK724" s="91"/>
      <c r="FL724" s="91"/>
      <c r="FM724" s="91"/>
      <c r="FN724" s="91"/>
      <c r="FO724" s="91"/>
      <c r="FP724" s="91"/>
      <c r="FQ724" s="91"/>
    </row>
    <row r="725" spans="1:173" ht="12.75" hidden="1">
      <c r="A725" s="100">
        <v>2120</v>
      </c>
      <c r="B725" s="100" t="s">
        <v>1785</v>
      </c>
      <c r="C725" s="231"/>
      <c r="D725" s="231"/>
      <c r="J725" s="89"/>
      <c r="AF725" s="91"/>
      <c r="AG725" s="91"/>
      <c r="AH725" s="91"/>
      <c r="AI725" s="91"/>
      <c r="AJ725" s="91"/>
      <c r="AK725" s="91"/>
      <c r="AL725" s="91"/>
      <c r="AM725" s="91"/>
      <c r="AN725" s="91"/>
      <c r="AO725" s="91"/>
      <c r="AP725" s="91"/>
      <c r="AQ725" s="91"/>
      <c r="AR725" s="91"/>
      <c r="AS725" s="91"/>
      <c r="AT725" s="91"/>
      <c r="AU725" s="91"/>
      <c r="AV725" s="91"/>
      <c r="AW725" s="91"/>
      <c r="AX725" s="91"/>
      <c r="AY725" s="91"/>
      <c r="AZ725" s="91"/>
      <c r="BA725" s="91"/>
      <c r="BB725" s="91"/>
      <c r="BC725" s="91"/>
      <c r="BD725" s="91"/>
      <c r="BE725" s="91"/>
      <c r="BF725" s="91"/>
      <c r="BG725" s="91"/>
      <c r="BH725" s="91"/>
      <c r="BI725" s="91"/>
      <c r="BJ725" s="91"/>
      <c r="BK725" s="91"/>
      <c r="BL725" s="91"/>
      <c r="BM725" s="91"/>
      <c r="BN725" s="91"/>
      <c r="BO725" s="91"/>
      <c r="BP725" s="91"/>
      <c r="BQ725" s="91"/>
      <c r="BR725" s="91"/>
      <c r="BS725" s="91"/>
      <c r="BT725" s="91"/>
      <c r="BU725" s="91"/>
      <c r="BV725" s="91"/>
      <c r="BW725" s="91"/>
      <c r="BX725" s="91"/>
      <c r="BY725" s="91"/>
      <c r="BZ725" s="91"/>
      <c r="CA725" s="91"/>
      <c r="CB725" s="91"/>
      <c r="CC725" s="91"/>
      <c r="CD725" s="91"/>
      <c r="CE725" s="91"/>
      <c r="CF725" s="91"/>
      <c r="CG725" s="91"/>
      <c r="CH725" s="91"/>
      <c r="CI725" s="91"/>
      <c r="CJ725" s="91"/>
      <c r="CK725" s="91"/>
      <c r="CL725" s="91"/>
      <c r="CM725" s="91"/>
      <c r="CN725" s="91"/>
      <c r="CO725" s="91"/>
      <c r="CP725" s="91"/>
      <c r="CQ725" s="91"/>
      <c r="CR725" s="91"/>
      <c r="CS725" s="91"/>
      <c r="CT725" s="91"/>
      <c r="CU725" s="91"/>
      <c r="CV725" s="91"/>
      <c r="CW725" s="91"/>
      <c r="CX725" s="91"/>
      <c r="CY725" s="91"/>
      <c r="CZ725" s="91"/>
      <c r="DA725" s="91"/>
      <c r="DB725" s="91"/>
      <c r="DC725" s="91"/>
      <c r="DD725" s="91"/>
      <c r="DE725" s="91"/>
      <c r="DF725" s="91"/>
      <c r="DG725" s="91"/>
      <c r="DH725" s="91"/>
      <c r="DI725" s="91"/>
      <c r="DJ725" s="91"/>
      <c r="DK725" s="91"/>
      <c r="DL725" s="91"/>
      <c r="DM725" s="91"/>
      <c r="DN725" s="91"/>
      <c r="DO725" s="91"/>
      <c r="DP725" s="91"/>
      <c r="DQ725" s="91"/>
      <c r="DR725" s="91"/>
      <c r="DS725" s="91"/>
      <c r="DT725" s="91"/>
      <c r="DU725" s="91"/>
      <c r="DV725" s="91"/>
      <c r="DW725" s="91"/>
      <c r="DX725" s="91"/>
      <c r="DY725" s="91"/>
      <c r="DZ725" s="91"/>
      <c r="EA725" s="91"/>
      <c r="EB725" s="91"/>
      <c r="EC725" s="91"/>
      <c r="ED725" s="91"/>
      <c r="EE725" s="91"/>
      <c r="EF725" s="91"/>
      <c r="EG725" s="91"/>
      <c r="EH725" s="91"/>
      <c r="EI725" s="91"/>
      <c r="EJ725" s="91"/>
      <c r="EK725" s="91"/>
      <c r="EL725" s="91"/>
      <c r="EM725" s="91"/>
      <c r="EN725" s="91"/>
      <c r="EO725" s="91"/>
      <c r="EP725" s="91"/>
      <c r="EQ725" s="91"/>
      <c r="ER725" s="91"/>
      <c r="ES725" s="91"/>
      <c r="ET725" s="91"/>
      <c r="EU725" s="91"/>
      <c r="EV725" s="91"/>
      <c r="EW725" s="91"/>
      <c r="EX725" s="91"/>
      <c r="EY725" s="91"/>
      <c r="EZ725" s="91"/>
      <c r="FA725" s="91"/>
      <c r="FB725" s="91"/>
      <c r="FC725" s="91"/>
      <c r="FD725" s="91"/>
      <c r="FE725" s="91"/>
      <c r="FF725" s="91"/>
      <c r="FG725" s="91"/>
      <c r="FH725" s="91"/>
      <c r="FI725" s="91"/>
      <c r="FJ725" s="91"/>
      <c r="FK725" s="91"/>
      <c r="FL725" s="91"/>
      <c r="FM725" s="91"/>
      <c r="FN725" s="91"/>
      <c r="FO725" s="91"/>
      <c r="FP725" s="91"/>
      <c r="FQ725" s="91"/>
    </row>
    <row r="726" spans="1:173" ht="12.75" hidden="1">
      <c r="A726" s="100">
        <v>2121</v>
      </c>
      <c r="B726" s="100" t="s">
        <v>1783</v>
      </c>
      <c r="C726" s="231"/>
      <c r="D726" s="231"/>
      <c r="J726" s="89"/>
      <c r="AF726" s="91"/>
      <c r="AG726" s="91"/>
      <c r="AH726" s="91"/>
      <c r="AI726" s="91"/>
      <c r="AJ726" s="91"/>
      <c r="AK726" s="91"/>
      <c r="AL726" s="91"/>
      <c r="AM726" s="91"/>
      <c r="AN726" s="91"/>
      <c r="AO726" s="91"/>
      <c r="AP726" s="91"/>
      <c r="AQ726" s="91"/>
      <c r="AR726" s="91"/>
      <c r="AS726" s="91"/>
      <c r="AT726" s="91"/>
      <c r="AU726" s="91"/>
      <c r="AV726" s="91"/>
      <c r="AW726" s="91"/>
      <c r="AX726" s="91"/>
      <c r="AY726" s="91"/>
      <c r="AZ726" s="91"/>
      <c r="BA726" s="91"/>
      <c r="BB726" s="91"/>
      <c r="BC726" s="91"/>
      <c r="BD726" s="91"/>
      <c r="BE726" s="91"/>
      <c r="BF726" s="91"/>
      <c r="BG726" s="91"/>
      <c r="BH726" s="91"/>
      <c r="BI726" s="91"/>
      <c r="BJ726" s="91"/>
      <c r="BK726" s="91"/>
      <c r="BL726" s="91"/>
      <c r="BM726" s="91"/>
      <c r="BN726" s="91"/>
      <c r="BO726" s="91"/>
      <c r="BP726" s="91"/>
      <c r="BQ726" s="91"/>
      <c r="BR726" s="91"/>
      <c r="BS726" s="91"/>
      <c r="BT726" s="91"/>
      <c r="BU726" s="91"/>
      <c r="BV726" s="91"/>
      <c r="BW726" s="91"/>
      <c r="BX726" s="91"/>
      <c r="BY726" s="91"/>
      <c r="BZ726" s="91"/>
      <c r="CA726" s="91"/>
      <c r="CB726" s="91"/>
      <c r="CC726" s="91"/>
      <c r="CD726" s="91"/>
      <c r="CE726" s="91"/>
      <c r="CF726" s="91"/>
      <c r="CG726" s="91"/>
      <c r="CH726" s="91"/>
      <c r="CI726" s="91"/>
      <c r="CJ726" s="91"/>
      <c r="CK726" s="91"/>
      <c r="CL726" s="91"/>
      <c r="CM726" s="91"/>
      <c r="CN726" s="91"/>
      <c r="CO726" s="91"/>
      <c r="CP726" s="91"/>
      <c r="CQ726" s="91"/>
      <c r="CR726" s="91"/>
      <c r="CS726" s="91"/>
      <c r="CT726" s="91"/>
      <c r="CU726" s="91"/>
      <c r="CV726" s="91"/>
      <c r="CW726" s="91"/>
      <c r="CX726" s="91"/>
      <c r="CY726" s="91"/>
      <c r="CZ726" s="91"/>
      <c r="DA726" s="91"/>
      <c r="DB726" s="91"/>
      <c r="DC726" s="91"/>
      <c r="DD726" s="91"/>
      <c r="DE726" s="91"/>
      <c r="DF726" s="91"/>
      <c r="DG726" s="91"/>
      <c r="DH726" s="91"/>
      <c r="DI726" s="91"/>
      <c r="DJ726" s="91"/>
      <c r="DK726" s="91"/>
      <c r="DL726" s="91"/>
      <c r="DM726" s="91"/>
      <c r="DN726" s="91"/>
      <c r="DO726" s="91"/>
      <c r="DP726" s="91"/>
      <c r="DQ726" s="91"/>
      <c r="DR726" s="91"/>
      <c r="DS726" s="91"/>
      <c r="DT726" s="91"/>
      <c r="DU726" s="91"/>
      <c r="DV726" s="91"/>
      <c r="DW726" s="91"/>
      <c r="DX726" s="91"/>
      <c r="DY726" s="91"/>
      <c r="DZ726" s="91"/>
      <c r="EA726" s="91"/>
      <c r="EB726" s="91"/>
      <c r="EC726" s="91"/>
      <c r="ED726" s="91"/>
      <c r="EE726" s="91"/>
      <c r="EF726" s="91"/>
      <c r="EG726" s="91"/>
      <c r="EH726" s="91"/>
      <c r="EI726" s="91"/>
      <c r="EJ726" s="91"/>
      <c r="EK726" s="91"/>
      <c r="EL726" s="91"/>
      <c r="EM726" s="91"/>
      <c r="EN726" s="91"/>
      <c r="EO726" s="91"/>
      <c r="EP726" s="91"/>
      <c r="EQ726" s="91"/>
      <c r="ER726" s="91"/>
      <c r="ES726" s="91"/>
      <c r="ET726" s="91"/>
      <c r="EU726" s="91"/>
      <c r="EV726" s="91"/>
      <c r="EW726" s="91"/>
      <c r="EX726" s="91"/>
      <c r="EY726" s="91"/>
      <c r="EZ726" s="91"/>
      <c r="FA726" s="91"/>
      <c r="FB726" s="91"/>
      <c r="FC726" s="91"/>
      <c r="FD726" s="91"/>
      <c r="FE726" s="91"/>
      <c r="FF726" s="91"/>
      <c r="FG726" s="91"/>
      <c r="FH726" s="91"/>
      <c r="FI726" s="91"/>
      <c r="FJ726" s="91"/>
      <c r="FK726" s="91"/>
      <c r="FL726" s="91"/>
      <c r="FM726" s="91"/>
      <c r="FN726" s="91"/>
      <c r="FO726" s="91"/>
      <c r="FP726" s="91"/>
      <c r="FQ726" s="91"/>
    </row>
    <row r="727" spans="1:173" ht="12.75" hidden="1">
      <c r="A727" s="100">
        <v>2122</v>
      </c>
      <c r="B727" s="100" t="s">
        <v>1786</v>
      </c>
      <c r="C727" s="231"/>
      <c r="D727" s="231"/>
      <c r="J727" s="89"/>
      <c r="AF727" s="91"/>
      <c r="AG727" s="91"/>
      <c r="AH727" s="91"/>
      <c r="AI727" s="91"/>
      <c r="AJ727" s="91"/>
      <c r="AK727" s="91"/>
      <c r="AL727" s="91"/>
      <c r="AM727" s="91"/>
      <c r="AN727" s="91"/>
      <c r="AO727" s="91"/>
      <c r="AP727" s="91"/>
      <c r="AQ727" s="91"/>
      <c r="AR727" s="91"/>
      <c r="AS727" s="91"/>
      <c r="AT727" s="91"/>
      <c r="AU727" s="91"/>
      <c r="AV727" s="91"/>
      <c r="AW727" s="91"/>
      <c r="AX727" s="91"/>
      <c r="AY727" s="91"/>
      <c r="AZ727" s="91"/>
      <c r="BA727" s="91"/>
      <c r="BB727" s="91"/>
      <c r="BC727" s="91"/>
      <c r="BD727" s="91"/>
      <c r="BE727" s="91"/>
      <c r="BF727" s="91"/>
      <c r="BG727" s="91"/>
      <c r="BH727" s="91"/>
      <c r="BI727" s="91"/>
      <c r="BJ727" s="91"/>
      <c r="BK727" s="91"/>
      <c r="BL727" s="91"/>
      <c r="BM727" s="91"/>
      <c r="BN727" s="91"/>
      <c r="BO727" s="91"/>
      <c r="BP727" s="91"/>
      <c r="BQ727" s="91"/>
      <c r="BR727" s="91"/>
      <c r="BS727" s="91"/>
      <c r="BT727" s="91"/>
      <c r="BU727" s="91"/>
      <c r="BV727" s="91"/>
      <c r="BW727" s="91"/>
      <c r="BX727" s="91"/>
      <c r="BY727" s="91"/>
      <c r="BZ727" s="91"/>
      <c r="CA727" s="91"/>
      <c r="CB727" s="91"/>
      <c r="CC727" s="91"/>
      <c r="CD727" s="91"/>
      <c r="CE727" s="91"/>
      <c r="CF727" s="91"/>
      <c r="CG727" s="91"/>
      <c r="CH727" s="91"/>
      <c r="CI727" s="91"/>
      <c r="CJ727" s="91"/>
      <c r="CK727" s="91"/>
      <c r="CL727" s="91"/>
      <c r="CM727" s="91"/>
      <c r="CN727" s="91"/>
      <c r="CO727" s="91"/>
      <c r="CP727" s="91"/>
      <c r="CQ727" s="91"/>
      <c r="CR727" s="91"/>
      <c r="CS727" s="91"/>
      <c r="CT727" s="91"/>
      <c r="CU727" s="91"/>
      <c r="CV727" s="91"/>
      <c r="CW727" s="91"/>
      <c r="CX727" s="91"/>
      <c r="CY727" s="91"/>
      <c r="CZ727" s="91"/>
      <c r="DA727" s="91"/>
      <c r="DB727" s="91"/>
      <c r="DC727" s="91"/>
      <c r="DD727" s="91"/>
      <c r="DE727" s="91"/>
      <c r="DF727" s="91"/>
      <c r="DG727" s="91"/>
      <c r="DH727" s="91"/>
      <c r="DI727" s="91"/>
      <c r="DJ727" s="91"/>
      <c r="DK727" s="91"/>
      <c r="DL727" s="91"/>
      <c r="DM727" s="91"/>
      <c r="DN727" s="91"/>
      <c r="DO727" s="91"/>
      <c r="DP727" s="91"/>
      <c r="DQ727" s="91"/>
      <c r="DR727" s="91"/>
      <c r="DS727" s="91"/>
      <c r="DT727" s="91"/>
      <c r="DU727" s="91"/>
      <c r="DV727" s="91"/>
      <c r="DW727" s="91"/>
      <c r="DX727" s="91"/>
      <c r="DY727" s="91"/>
      <c r="DZ727" s="91"/>
      <c r="EA727" s="91"/>
      <c r="EB727" s="91"/>
      <c r="EC727" s="91"/>
      <c r="ED727" s="91"/>
      <c r="EE727" s="91"/>
      <c r="EF727" s="91"/>
      <c r="EG727" s="91"/>
      <c r="EH727" s="91"/>
      <c r="EI727" s="91"/>
      <c r="EJ727" s="91"/>
      <c r="EK727" s="91"/>
      <c r="EL727" s="91"/>
      <c r="EM727" s="91"/>
      <c r="EN727" s="91"/>
      <c r="EO727" s="91"/>
      <c r="EP727" s="91"/>
      <c r="EQ727" s="91"/>
      <c r="ER727" s="91"/>
      <c r="ES727" s="91"/>
      <c r="ET727" s="91"/>
      <c r="EU727" s="91"/>
      <c r="EV727" s="91"/>
      <c r="EW727" s="91"/>
      <c r="EX727" s="91"/>
      <c r="EY727" s="91"/>
      <c r="EZ727" s="91"/>
      <c r="FA727" s="91"/>
      <c r="FB727" s="91"/>
      <c r="FC727" s="91"/>
      <c r="FD727" s="91"/>
      <c r="FE727" s="91"/>
      <c r="FF727" s="91"/>
      <c r="FG727" s="91"/>
      <c r="FH727" s="91"/>
      <c r="FI727" s="91"/>
      <c r="FJ727" s="91"/>
      <c r="FK727" s="91"/>
      <c r="FL727" s="91"/>
      <c r="FM727" s="91"/>
      <c r="FN727" s="91"/>
      <c r="FO727" s="91"/>
      <c r="FP727" s="91"/>
      <c r="FQ727" s="91"/>
    </row>
    <row r="728" spans="1:173" s="109" customFormat="1" ht="12.75">
      <c r="A728" s="108">
        <v>2200</v>
      </c>
      <c r="B728" s="108" t="s">
        <v>485</v>
      </c>
      <c r="C728" s="118">
        <f>SUM(C729+C732+C738+C761+C770+C771+C777)</f>
        <v>1042339</v>
      </c>
      <c r="D728" s="118">
        <f>SUM(D729+D732+D738+D761+D770+D771+D777)</f>
        <v>1123220</v>
      </c>
      <c r="J728" s="110"/>
      <c r="AF728" s="111"/>
      <c r="AG728" s="111"/>
      <c r="AH728" s="111"/>
      <c r="AI728" s="111"/>
      <c r="AJ728" s="111"/>
      <c r="AK728" s="111"/>
      <c r="AL728" s="111"/>
      <c r="AM728" s="111"/>
      <c r="AN728" s="111"/>
      <c r="AO728" s="111"/>
      <c r="AP728" s="111"/>
      <c r="AQ728" s="111"/>
      <c r="AR728" s="111"/>
      <c r="AS728" s="111"/>
      <c r="AT728" s="111"/>
      <c r="AU728" s="111"/>
      <c r="AV728" s="111"/>
      <c r="AW728" s="111"/>
      <c r="AX728" s="111"/>
      <c r="AY728" s="111"/>
      <c r="AZ728" s="111"/>
      <c r="BA728" s="111"/>
      <c r="BB728" s="111"/>
      <c r="BC728" s="111"/>
      <c r="BD728" s="111"/>
      <c r="BE728" s="111"/>
      <c r="BF728" s="111"/>
      <c r="BG728" s="111"/>
      <c r="BH728" s="111"/>
      <c r="BI728" s="111"/>
      <c r="BJ728" s="111"/>
      <c r="BK728" s="111"/>
      <c r="BL728" s="111"/>
      <c r="BM728" s="111"/>
      <c r="BN728" s="111"/>
      <c r="BO728" s="111"/>
      <c r="BP728" s="111"/>
      <c r="BQ728" s="111"/>
      <c r="BR728" s="111"/>
      <c r="BS728" s="111"/>
      <c r="BT728" s="111"/>
      <c r="BU728" s="111"/>
      <c r="BV728" s="111"/>
      <c r="BW728" s="111"/>
      <c r="BX728" s="111"/>
      <c r="BY728" s="111"/>
      <c r="BZ728" s="111"/>
      <c r="CA728" s="111"/>
      <c r="CB728" s="111"/>
      <c r="CC728" s="111"/>
      <c r="CD728" s="111"/>
      <c r="CE728" s="111"/>
      <c r="CF728" s="111"/>
      <c r="CG728" s="111"/>
      <c r="CH728" s="111"/>
      <c r="CI728" s="111"/>
      <c r="CJ728" s="111"/>
      <c r="CK728" s="111"/>
      <c r="CL728" s="111"/>
      <c r="CM728" s="111"/>
      <c r="CN728" s="111"/>
      <c r="CO728" s="111"/>
      <c r="CP728" s="111"/>
      <c r="CQ728" s="111"/>
      <c r="CR728" s="111"/>
      <c r="CS728" s="111"/>
      <c r="CT728" s="111"/>
      <c r="CU728" s="111"/>
      <c r="CV728" s="111"/>
      <c r="CW728" s="111"/>
      <c r="CX728" s="111"/>
      <c r="CY728" s="111"/>
      <c r="CZ728" s="111"/>
      <c r="DA728" s="111"/>
      <c r="DB728" s="111"/>
      <c r="DC728" s="111"/>
      <c r="DD728" s="111"/>
      <c r="DE728" s="111"/>
      <c r="DF728" s="111"/>
      <c r="DG728" s="111"/>
      <c r="DH728" s="111"/>
      <c r="DI728" s="111"/>
      <c r="DJ728" s="111"/>
      <c r="DK728" s="111"/>
      <c r="DL728" s="111"/>
      <c r="DM728" s="111"/>
      <c r="DN728" s="111"/>
      <c r="DO728" s="111"/>
      <c r="DP728" s="111"/>
      <c r="DQ728" s="111"/>
      <c r="DR728" s="111"/>
      <c r="DS728" s="111"/>
      <c r="DT728" s="111"/>
      <c r="DU728" s="111"/>
      <c r="DV728" s="111"/>
      <c r="DW728" s="111"/>
      <c r="DX728" s="111"/>
      <c r="DY728" s="111"/>
      <c r="DZ728" s="111"/>
      <c r="EA728" s="111"/>
      <c r="EB728" s="111"/>
      <c r="EC728" s="111"/>
      <c r="ED728" s="111"/>
      <c r="EE728" s="111"/>
      <c r="EF728" s="111"/>
      <c r="EG728" s="111"/>
      <c r="EH728" s="111"/>
      <c r="EI728" s="111"/>
      <c r="EJ728" s="111"/>
      <c r="EK728" s="111"/>
      <c r="EL728" s="111"/>
      <c r="EM728" s="111"/>
      <c r="EN728" s="111"/>
      <c r="EO728" s="111"/>
      <c r="EP728" s="111"/>
      <c r="EQ728" s="111"/>
      <c r="ER728" s="111"/>
      <c r="ES728" s="111"/>
      <c r="ET728" s="111"/>
      <c r="EU728" s="111"/>
      <c r="EV728" s="111"/>
      <c r="EW728" s="111"/>
      <c r="EX728" s="111"/>
      <c r="EY728" s="111"/>
      <c r="EZ728" s="111"/>
      <c r="FA728" s="111"/>
      <c r="FB728" s="111"/>
      <c r="FC728" s="111"/>
      <c r="FD728" s="111"/>
      <c r="FE728" s="111"/>
      <c r="FF728" s="111"/>
      <c r="FG728" s="111"/>
      <c r="FH728" s="111"/>
      <c r="FI728" s="111"/>
      <c r="FJ728" s="111"/>
      <c r="FK728" s="111"/>
      <c r="FL728" s="111"/>
      <c r="FM728" s="111"/>
      <c r="FN728" s="111"/>
      <c r="FO728" s="111"/>
      <c r="FP728" s="111"/>
      <c r="FQ728" s="111"/>
    </row>
    <row r="729" spans="1:173" s="113" customFormat="1" ht="12.75">
      <c r="A729" s="112">
        <v>2210</v>
      </c>
      <c r="B729" s="112" t="s">
        <v>1787</v>
      </c>
      <c r="C729" s="117">
        <f>C731</f>
        <v>6561</v>
      </c>
      <c r="D729" s="117">
        <f>D731</f>
        <v>6561</v>
      </c>
      <c r="J729" s="116"/>
      <c r="AF729" s="115"/>
      <c r="AG729" s="115"/>
      <c r="AH729" s="115"/>
      <c r="AI729" s="115"/>
      <c r="AJ729" s="115"/>
      <c r="AK729" s="115"/>
      <c r="AL729" s="115"/>
      <c r="AM729" s="115"/>
      <c r="AN729" s="115"/>
      <c r="AO729" s="115"/>
      <c r="AP729" s="115"/>
      <c r="AQ729" s="115"/>
      <c r="AR729" s="115"/>
      <c r="AS729" s="115"/>
      <c r="AT729" s="115"/>
      <c r="AU729" s="115"/>
      <c r="AV729" s="115"/>
      <c r="AW729" s="115"/>
      <c r="AX729" s="115"/>
      <c r="AY729" s="115"/>
      <c r="AZ729" s="115"/>
      <c r="BA729" s="115"/>
      <c r="BB729" s="115"/>
      <c r="BC729" s="115"/>
      <c r="BD729" s="115"/>
      <c r="BE729" s="115"/>
      <c r="BF729" s="115"/>
      <c r="BG729" s="115"/>
      <c r="BH729" s="115"/>
      <c r="BI729" s="115"/>
      <c r="BJ729" s="115"/>
      <c r="BK729" s="115"/>
      <c r="BL729" s="115"/>
      <c r="BM729" s="115"/>
      <c r="BN729" s="115"/>
      <c r="BO729" s="115"/>
      <c r="BP729" s="115"/>
      <c r="BQ729" s="115"/>
      <c r="BR729" s="115"/>
      <c r="BS729" s="115"/>
      <c r="BT729" s="115"/>
      <c r="BU729" s="115"/>
      <c r="BV729" s="115"/>
      <c r="BW729" s="115"/>
      <c r="BX729" s="115"/>
      <c r="BY729" s="115"/>
      <c r="BZ729" s="115"/>
      <c r="CA729" s="115"/>
      <c r="CB729" s="115"/>
      <c r="CC729" s="115"/>
      <c r="CD729" s="115"/>
      <c r="CE729" s="115"/>
      <c r="CF729" s="115"/>
      <c r="CG729" s="115"/>
      <c r="CH729" s="115"/>
      <c r="CI729" s="115"/>
      <c r="CJ729" s="115"/>
      <c r="CK729" s="115"/>
      <c r="CL729" s="115"/>
      <c r="CM729" s="115"/>
      <c r="CN729" s="115"/>
      <c r="CO729" s="115"/>
      <c r="CP729" s="115"/>
      <c r="CQ729" s="115"/>
      <c r="CR729" s="115"/>
      <c r="CS729" s="115"/>
      <c r="CT729" s="115"/>
      <c r="CU729" s="115"/>
      <c r="CV729" s="115"/>
      <c r="CW729" s="115"/>
      <c r="CX729" s="115"/>
      <c r="CY729" s="115"/>
      <c r="CZ729" s="115"/>
      <c r="DA729" s="115"/>
      <c r="DB729" s="115"/>
      <c r="DC729" s="115"/>
      <c r="DD729" s="115"/>
      <c r="DE729" s="115"/>
      <c r="DF729" s="115"/>
      <c r="DG729" s="115"/>
      <c r="DH729" s="115"/>
      <c r="DI729" s="115"/>
      <c r="DJ729" s="115"/>
      <c r="DK729" s="115"/>
      <c r="DL729" s="115"/>
      <c r="DM729" s="115"/>
      <c r="DN729" s="115"/>
      <c r="DO729" s="115"/>
      <c r="DP729" s="115"/>
      <c r="DQ729" s="115"/>
      <c r="DR729" s="115"/>
      <c r="DS729" s="115"/>
      <c r="DT729" s="115"/>
      <c r="DU729" s="115"/>
      <c r="DV729" s="115"/>
      <c r="DW729" s="115"/>
      <c r="DX729" s="115"/>
      <c r="DY729" s="115"/>
      <c r="DZ729" s="115"/>
      <c r="EA729" s="115"/>
      <c r="EB729" s="115"/>
      <c r="EC729" s="115"/>
      <c r="ED729" s="115"/>
      <c r="EE729" s="115"/>
      <c r="EF729" s="115"/>
      <c r="EG729" s="115"/>
      <c r="EH729" s="115"/>
      <c r="EI729" s="115"/>
      <c r="EJ729" s="115"/>
      <c r="EK729" s="115"/>
      <c r="EL729" s="115"/>
      <c r="EM729" s="115"/>
      <c r="EN729" s="115"/>
      <c r="EO729" s="115"/>
      <c r="EP729" s="115"/>
      <c r="EQ729" s="115"/>
      <c r="ER729" s="115"/>
      <c r="ES729" s="115"/>
      <c r="ET729" s="115"/>
      <c r="EU729" s="115"/>
      <c r="EV729" s="115"/>
      <c r="EW729" s="115"/>
      <c r="EX729" s="115"/>
      <c r="EY729" s="115"/>
      <c r="EZ729" s="115"/>
      <c r="FA729" s="115"/>
      <c r="FB729" s="115"/>
      <c r="FC729" s="115"/>
      <c r="FD729" s="115"/>
      <c r="FE729" s="115"/>
      <c r="FF729" s="115"/>
      <c r="FG729" s="115"/>
      <c r="FH729" s="115"/>
      <c r="FI729" s="115"/>
      <c r="FJ729" s="115"/>
      <c r="FK729" s="115"/>
      <c r="FL729" s="115"/>
      <c r="FM729" s="115"/>
      <c r="FN729" s="115"/>
      <c r="FO729" s="115"/>
      <c r="FP729" s="115"/>
      <c r="FQ729" s="115"/>
    </row>
    <row r="730" spans="1:173" ht="38.25" hidden="1">
      <c r="A730" s="100">
        <v>2211</v>
      </c>
      <c r="B730" s="100" t="s">
        <v>1788</v>
      </c>
      <c r="C730" s="231"/>
      <c r="D730" s="231"/>
      <c r="J730" s="89"/>
      <c r="AF730" s="91"/>
      <c r="AG730" s="91"/>
      <c r="AH730" s="91"/>
      <c r="AI730" s="91"/>
      <c r="AJ730" s="91"/>
      <c r="AK730" s="91"/>
      <c r="AL730" s="91"/>
      <c r="AM730" s="91"/>
      <c r="AN730" s="91"/>
      <c r="AO730" s="91"/>
      <c r="AP730" s="91"/>
      <c r="AQ730" s="91"/>
      <c r="AR730" s="91"/>
      <c r="AS730" s="91"/>
      <c r="AT730" s="91"/>
      <c r="AU730" s="91"/>
      <c r="AV730" s="91"/>
      <c r="AW730" s="91"/>
      <c r="AX730" s="91"/>
      <c r="AY730" s="91"/>
      <c r="AZ730" s="91"/>
      <c r="BA730" s="91"/>
      <c r="BB730" s="91"/>
      <c r="BC730" s="91"/>
      <c r="BD730" s="91"/>
      <c r="BE730" s="91"/>
      <c r="BF730" s="91"/>
      <c r="BG730" s="91"/>
      <c r="BH730" s="91"/>
      <c r="BI730" s="91"/>
      <c r="BJ730" s="91"/>
      <c r="BK730" s="91"/>
      <c r="BL730" s="91"/>
      <c r="BM730" s="91"/>
      <c r="BN730" s="91"/>
      <c r="BO730" s="91"/>
      <c r="BP730" s="91"/>
      <c r="BQ730" s="91"/>
      <c r="BR730" s="91"/>
      <c r="BS730" s="91"/>
      <c r="BT730" s="91"/>
      <c r="BU730" s="91"/>
      <c r="BV730" s="91"/>
      <c r="BW730" s="91"/>
      <c r="BX730" s="91"/>
      <c r="BY730" s="91"/>
      <c r="BZ730" s="91"/>
      <c r="CA730" s="91"/>
      <c r="CB730" s="91"/>
      <c r="CC730" s="91"/>
      <c r="CD730" s="91"/>
      <c r="CE730" s="91"/>
      <c r="CF730" s="91"/>
      <c r="CG730" s="91"/>
      <c r="CH730" s="91"/>
      <c r="CI730" s="91"/>
      <c r="CJ730" s="91"/>
      <c r="CK730" s="91"/>
      <c r="CL730" s="91"/>
      <c r="CM730" s="91"/>
      <c r="CN730" s="91"/>
      <c r="CO730" s="91"/>
      <c r="CP730" s="91"/>
      <c r="CQ730" s="91"/>
      <c r="CR730" s="91"/>
      <c r="CS730" s="91"/>
      <c r="CT730" s="91"/>
      <c r="CU730" s="91"/>
      <c r="CV730" s="91"/>
      <c r="CW730" s="91"/>
      <c r="CX730" s="91"/>
      <c r="CY730" s="91"/>
      <c r="CZ730" s="91"/>
      <c r="DA730" s="91"/>
      <c r="DB730" s="91"/>
      <c r="DC730" s="91"/>
      <c r="DD730" s="91"/>
      <c r="DE730" s="91"/>
      <c r="DF730" s="91"/>
      <c r="DG730" s="91"/>
      <c r="DH730" s="91"/>
      <c r="DI730" s="91"/>
      <c r="DJ730" s="91"/>
      <c r="DK730" s="91"/>
      <c r="DL730" s="91"/>
      <c r="DM730" s="91"/>
      <c r="DN730" s="91"/>
      <c r="DO730" s="91"/>
      <c r="DP730" s="91"/>
      <c r="DQ730" s="91"/>
      <c r="DR730" s="91"/>
      <c r="DS730" s="91"/>
      <c r="DT730" s="91"/>
      <c r="DU730" s="91"/>
      <c r="DV730" s="91"/>
      <c r="DW730" s="91"/>
      <c r="DX730" s="91"/>
      <c r="DY730" s="91"/>
      <c r="DZ730" s="91"/>
      <c r="EA730" s="91"/>
      <c r="EB730" s="91"/>
      <c r="EC730" s="91"/>
      <c r="ED730" s="91"/>
      <c r="EE730" s="91"/>
      <c r="EF730" s="91"/>
      <c r="EG730" s="91"/>
      <c r="EH730" s="91"/>
      <c r="EI730" s="91"/>
      <c r="EJ730" s="91"/>
      <c r="EK730" s="91"/>
      <c r="EL730" s="91"/>
      <c r="EM730" s="91"/>
      <c r="EN730" s="91"/>
      <c r="EO730" s="91"/>
      <c r="EP730" s="91"/>
      <c r="EQ730" s="91"/>
      <c r="ER730" s="91"/>
      <c r="ES730" s="91"/>
      <c r="ET730" s="91"/>
      <c r="EU730" s="91"/>
      <c r="EV730" s="91"/>
      <c r="EW730" s="91"/>
      <c r="EX730" s="91"/>
      <c r="EY730" s="91"/>
      <c r="EZ730" s="91"/>
      <c r="FA730" s="91"/>
      <c r="FB730" s="91"/>
      <c r="FC730" s="91"/>
      <c r="FD730" s="91"/>
      <c r="FE730" s="91"/>
      <c r="FF730" s="91"/>
      <c r="FG730" s="91"/>
      <c r="FH730" s="91"/>
      <c r="FI730" s="91"/>
      <c r="FJ730" s="91"/>
      <c r="FK730" s="91"/>
      <c r="FL730" s="91"/>
      <c r="FM730" s="91"/>
      <c r="FN730" s="91"/>
      <c r="FO730" s="91"/>
      <c r="FP730" s="91"/>
      <c r="FQ730" s="91"/>
    </row>
    <row r="731" spans="1:173" ht="12.75">
      <c r="A731" s="100">
        <v>2210</v>
      </c>
      <c r="B731" s="100" t="s">
        <v>1789</v>
      </c>
      <c r="C731" s="103">
        <f>budžets!C144</f>
        <v>6561</v>
      </c>
      <c r="D731" s="103">
        <f>budžets!D144</f>
        <v>6561</v>
      </c>
      <c r="J731" s="89"/>
      <c r="AF731" s="91"/>
      <c r="AG731" s="91"/>
      <c r="AH731" s="91"/>
      <c r="AI731" s="91"/>
      <c r="AJ731" s="91"/>
      <c r="AK731" s="91"/>
      <c r="AL731" s="91"/>
      <c r="AM731" s="91"/>
      <c r="AN731" s="91"/>
      <c r="AO731" s="91"/>
      <c r="AP731" s="91"/>
      <c r="AQ731" s="91"/>
      <c r="AR731" s="91"/>
      <c r="AS731" s="91"/>
      <c r="AT731" s="91"/>
      <c r="AU731" s="91"/>
      <c r="AV731" s="91"/>
      <c r="AW731" s="91"/>
      <c r="AX731" s="91"/>
      <c r="AY731" s="91"/>
      <c r="AZ731" s="91"/>
      <c r="BA731" s="91"/>
      <c r="BB731" s="91"/>
      <c r="BC731" s="91"/>
      <c r="BD731" s="91"/>
      <c r="BE731" s="91"/>
      <c r="BF731" s="91"/>
      <c r="BG731" s="91"/>
      <c r="BH731" s="91"/>
      <c r="BI731" s="91"/>
      <c r="BJ731" s="91"/>
      <c r="BK731" s="91"/>
      <c r="BL731" s="91"/>
      <c r="BM731" s="91"/>
      <c r="BN731" s="91"/>
      <c r="BO731" s="91"/>
      <c r="BP731" s="91"/>
      <c r="BQ731" s="91"/>
      <c r="BR731" s="91"/>
      <c r="BS731" s="91"/>
      <c r="BT731" s="91"/>
      <c r="BU731" s="91"/>
      <c r="BV731" s="91"/>
      <c r="BW731" s="91"/>
      <c r="BX731" s="91"/>
      <c r="BY731" s="91"/>
      <c r="BZ731" s="91"/>
      <c r="CA731" s="91"/>
      <c r="CB731" s="91"/>
      <c r="CC731" s="91"/>
      <c r="CD731" s="91"/>
      <c r="CE731" s="91"/>
      <c r="CF731" s="91"/>
      <c r="CG731" s="91"/>
      <c r="CH731" s="91"/>
      <c r="CI731" s="91"/>
      <c r="CJ731" s="91"/>
      <c r="CK731" s="91"/>
      <c r="CL731" s="91"/>
      <c r="CM731" s="91"/>
      <c r="CN731" s="91"/>
      <c r="CO731" s="91"/>
      <c r="CP731" s="91"/>
      <c r="CQ731" s="91"/>
      <c r="CR731" s="91"/>
      <c r="CS731" s="91"/>
      <c r="CT731" s="91"/>
      <c r="CU731" s="91"/>
      <c r="CV731" s="91"/>
      <c r="CW731" s="91"/>
      <c r="CX731" s="91"/>
      <c r="CY731" s="91"/>
      <c r="CZ731" s="91"/>
      <c r="DA731" s="91"/>
      <c r="DB731" s="91"/>
      <c r="DC731" s="91"/>
      <c r="DD731" s="91"/>
      <c r="DE731" s="91"/>
      <c r="DF731" s="91"/>
      <c r="DG731" s="91"/>
      <c r="DH731" s="91"/>
      <c r="DI731" s="91"/>
      <c r="DJ731" s="91"/>
      <c r="DK731" s="91"/>
      <c r="DL731" s="91"/>
      <c r="DM731" s="91"/>
      <c r="DN731" s="91"/>
      <c r="DO731" s="91"/>
      <c r="DP731" s="91"/>
      <c r="DQ731" s="91"/>
      <c r="DR731" s="91"/>
      <c r="DS731" s="91"/>
      <c r="DT731" s="91"/>
      <c r="DU731" s="91"/>
      <c r="DV731" s="91"/>
      <c r="DW731" s="91"/>
      <c r="DX731" s="91"/>
      <c r="DY731" s="91"/>
      <c r="DZ731" s="91"/>
      <c r="EA731" s="91"/>
      <c r="EB731" s="91"/>
      <c r="EC731" s="91"/>
      <c r="ED731" s="91"/>
      <c r="EE731" s="91"/>
      <c r="EF731" s="91"/>
      <c r="EG731" s="91"/>
      <c r="EH731" s="91"/>
      <c r="EI731" s="91"/>
      <c r="EJ731" s="91"/>
      <c r="EK731" s="91"/>
      <c r="EL731" s="91"/>
      <c r="EM731" s="91"/>
      <c r="EN731" s="91"/>
      <c r="EO731" s="91"/>
      <c r="EP731" s="91"/>
      <c r="EQ731" s="91"/>
      <c r="ER731" s="91"/>
      <c r="ES731" s="91"/>
      <c r="ET731" s="91"/>
      <c r="EU731" s="91"/>
      <c r="EV731" s="91"/>
      <c r="EW731" s="91"/>
      <c r="EX731" s="91"/>
      <c r="EY731" s="91"/>
      <c r="EZ731" s="91"/>
      <c r="FA731" s="91"/>
      <c r="FB731" s="91"/>
      <c r="FC731" s="91"/>
      <c r="FD731" s="91"/>
      <c r="FE731" s="91"/>
      <c r="FF731" s="91"/>
      <c r="FG731" s="91"/>
      <c r="FH731" s="91"/>
      <c r="FI731" s="91"/>
      <c r="FJ731" s="91"/>
      <c r="FK731" s="91"/>
      <c r="FL731" s="91"/>
      <c r="FM731" s="91"/>
      <c r="FN731" s="91"/>
      <c r="FO731" s="91"/>
      <c r="FP731" s="91"/>
      <c r="FQ731" s="91"/>
    </row>
    <row r="732" spans="1:173" s="113" customFormat="1" ht="12.75">
      <c r="A732" s="112">
        <v>2220</v>
      </c>
      <c r="B732" s="112" t="s">
        <v>1790</v>
      </c>
      <c r="C732" s="117">
        <f>(C733+C734+C735+C736+C737)</f>
        <v>543732</v>
      </c>
      <c r="D732" s="117">
        <f>(D733+D734+D735+D736+D737)</f>
        <v>588197</v>
      </c>
      <c r="J732" s="116"/>
      <c r="AF732" s="115"/>
      <c r="AG732" s="115"/>
      <c r="AH732" s="115"/>
      <c r="AI732" s="115"/>
      <c r="AJ732" s="115"/>
      <c r="AK732" s="115"/>
      <c r="AL732" s="115"/>
      <c r="AM732" s="115"/>
      <c r="AN732" s="115"/>
      <c r="AO732" s="115"/>
      <c r="AP732" s="115"/>
      <c r="AQ732" s="115"/>
      <c r="AR732" s="115"/>
      <c r="AS732" s="115"/>
      <c r="AT732" s="115"/>
      <c r="AU732" s="115"/>
      <c r="AV732" s="115"/>
      <c r="AW732" s="115"/>
      <c r="AX732" s="115"/>
      <c r="AY732" s="115"/>
      <c r="AZ732" s="115"/>
      <c r="BA732" s="115"/>
      <c r="BB732" s="115"/>
      <c r="BC732" s="115"/>
      <c r="BD732" s="115"/>
      <c r="BE732" s="115"/>
      <c r="BF732" s="115"/>
      <c r="BG732" s="115"/>
      <c r="BH732" s="115"/>
      <c r="BI732" s="115"/>
      <c r="BJ732" s="115"/>
      <c r="BK732" s="115"/>
      <c r="BL732" s="115"/>
      <c r="BM732" s="115"/>
      <c r="BN732" s="115"/>
      <c r="BO732" s="115"/>
      <c r="BP732" s="115"/>
      <c r="BQ732" s="115"/>
      <c r="BR732" s="115"/>
      <c r="BS732" s="115"/>
      <c r="BT732" s="115"/>
      <c r="BU732" s="115"/>
      <c r="BV732" s="115"/>
      <c r="BW732" s="115"/>
      <c r="BX732" s="115"/>
      <c r="BY732" s="115"/>
      <c r="BZ732" s="115"/>
      <c r="CA732" s="115"/>
      <c r="CB732" s="115"/>
      <c r="CC732" s="115"/>
      <c r="CD732" s="115"/>
      <c r="CE732" s="115"/>
      <c r="CF732" s="115"/>
      <c r="CG732" s="115"/>
      <c r="CH732" s="115"/>
      <c r="CI732" s="115"/>
      <c r="CJ732" s="115"/>
      <c r="CK732" s="115"/>
      <c r="CL732" s="115"/>
      <c r="CM732" s="115"/>
      <c r="CN732" s="115"/>
      <c r="CO732" s="115"/>
      <c r="CP732" s="115"/>
      <c r="CQ732" s="115"/>
      <c r="CR732" s="115"/>
      <c r="CS732" s="115"/>
      <c r="CT732" s="115"/>
      <c r="CU732" s="115"/>
      <c r="CV732" s="115"/>
      <c r="CW732" s="115"/>
      <c r="CX732" s="115"/>
      <c r="CY732" s="115"/>
      <c r="CZ732" s="115"/>
      <c r="DA732" s="115"/>
      <c r="DB732" s="115"/>
      <c r="DC732" s="115"/>
      <c r="DD732" s="115"/>
      <c r="DE732" s="115"/>
      <c r="DF732" s="115"/>
      <c r="DG732" s="115"/>
      <c r="DH732" s="115"/>
      <c r="DI732" s="115"/>
      <c r="DJ732" s="115"/>
      <c r="DK732" s="115"/>
      <c r="DL732" s="115"/>
      <c r="DM732" s="115"/>
      <c r="DN732" s="115"/>
      <c r="DO732" s="115"/>
      <c r="DP732" s="115"/>
      <c r="DQ732" s="115"/>
      <c r="DR732" s="115"/>
      <c r="DS732" s="115"/>
      <c r="DT732" s="115"/>
      <c r="DU732" s="115"/>
      <c r="DV732" s="115"/>
      <c r="DW732" s="115"/>
      <c r="DX732" s="115"/>
      <c r="DY732" s="115"/>
      <c r="DZ732" s="115"/>
      <c r="EA732" s="115"/>
      <c r="EB732" s="115"/>
      <c r="EC732" s="115"/>
      <c r="ED732" s="115"/>
      <c r="EE732" s="115"/>
      <c r="EF732" s="115"/>
      <c r="EG732" s="115"/>
      <c r="EH732" s="115"/>
      <c r="EI732" s="115"/>
      <c r="EJ732" s="115"/>
      <c r="EK732" s="115"/>
      <c r="EL732" s="115"/>
      <c r="EM732" s="115"/>
      <c r="EN732" s="115"/>
      <c r="EO732" s="115"/>
      <c r="EP732" s="115"/>
      <c r="EQ732" s="115"/>
      <c r="ER732" s="115"/>
      <c r="ES732" s="115"/>
      <c r="ET732" s="115"/>
      <c r="EU732" s="115"/>
      <c r="EV732" s="115"/>
      <c r="EW732" s="115"/>
      <c r="EX732" s="115"/>
      <c r="EY732" s="115"/>
      <c r="EZ732" s="115"/>
      <c r="FA732" s="115"/>
      <c r="FB732" s="115"/>
      <c r="FC732" s="115"/>
      <c r="FD732" s="115"/>
      <c r="FE732" s="115"/>
      <c r="FF732" s="115"/>
      <c r="FG732" s="115"/>
      <c r="FH732" s="115"/>
      <c r="FI732" s="115"/>
      <c r="FJ732" s="115"/>
      <c r="FK732" s="115"/>
      <c r="FL732" s="115"/>
      <c r="FM732" s="115"/>
      <c r="FN732" s="115"/>
      <c r="FO732" s="115"/>
      <c r="FP732" s="115"/>
      <c r="FQ732" s="115"/>
    </row>
    <row r="733" spans="1:173" ht="12.75">
      <c r="A733" s="100">
        <v>2221</v>
      </c>
      <c r="B733" s="100" t="s">
        <v>1791</v>
      </c>
      <c r="C733" s="103">
        <f>budžets!C146+budžets!C203</f>
        <v>49781</v>
      </c>
      <c r="D733" s="103">
        <f>budžets!D146+budžets!D203</f>
        <v>59781</v>
      </c>
      <c r="J733" s="89"/>
      <c r="AF733" s="91"/>
      <c r="AG733" s="91"/>
      <c r="AH733" s="91"/>
      <c r="AI733" s="91"/>
      <c r="AJ733" s="91"/>
      <c r="AK733" s="91"/>
      <c r="AL733" s="91"/>
      <c r="AM733" s="91"/>
      <c r="AN733" s="91"/>
      <c r="AO733" s="91"/>
      <c r="AP733" s="91"/>
      <c r="AQ733" s="91"/>
      <c r="AR733" s="91"/>
      <c r="AS733" s="91"/>
      <c r="AT733" s="91"/>
      <c r="AU733" s="91"/>
      <c r="AV733" s="91"/>
      <c r="AW733" s="91"/>
      <c r="AX733" s="91"/>
      <c r="AY733" s="91"/>
      <c r="AZ733" s="91"/>
      <c r="BA733" s="91"/>
      <c r="BB733" s="91"/>
      <c r="BC733" s="91"/>
      <c r="BD733" s="91"/>
      <c r="BE733" s="91"/>
      <c r="BF733" s="91"/>
      <c r="BG733" s="91"/>
      <c r="BH733" s="91"/>
      <c r="BI733" s="91"/>
      <c r="BJ733" s="91"/>
      <c r="BK733" s="91"/>
      <c r="BL733" s="91"/>
      <c r="BM733" s="91"/>
      <c r="BN733" s="91"/>
      <c r="BO733" s="91"/>
      <c r="BP733" s="91"/>
      <c r="BQ733" s="91"/>
      <c r="BR733" s="91"/>
      <c r="BS733" s="91"/>
      <c r="BT733" s="91"/>
      <c r="BU733" s="91"/>
      <c r="BV733" s="91"/>
      <c r="BW733" s="91"/>
      <c r="BX733" s="91"/>
      <c r="BY733" s="91"/>
      <c r="BZ733" s="91"/>
      <c r="CA733" s="91"/>
      <c r="CB733" s="91"/>
      <c r="CC733" s="91"/>
      <c r="CD733" s="91"/>
      <c r="CE733" s="91"/>
      <c r="CF733" s="91"/>
      <c r="CG733" s="91"/>
      <c r="CH733" s="91"/>
      <c r="CI733" s="91"/>
      <c r="CJ733" s="91"/>
      <c r="CK733" s="91"/>
      <c r="CL733" s="91"/>
      <c r="CM733" s="91"/>
      <c r="CN733" s="91"/>
      <c r="CO733" s="91"/>
      <c r="CP733" s="91"/>
      <c r="CQ733" s="91"/>
      <c r="CR733" s="91"/>
      <c r="CS733" s="91"/>
      <c r="CT733" s="91"/>
      <c r="CU733" s="91"/>
      <c r="CV733" s="91"/>
      <c r="CW733" s="91"/>
      <c r="CX733" s="91"/>
      <c r="CY733" s="91"/>
      <c r="CZ733" s="91"/>
      <c r="DA733" s="91"/>
      <c r="DB733" s="91"/>
      <c r="DC733" s="91"/>
      <c r="DD733" s="91"/>
      <c r="DE733" s="91"/>
      <c r="DF733" s="91"/>
      <c r="DG733" s="91"/>
      <c r="DH733" s="91"/>
      <c r="DI733" s="91"/>
      <c r="DJ733" s="91"/>
      <c r="DK733" s="91"/>
      <c r="DL733" s="91"/>
      <c r="DM733" s="91"/>
      <c r="DN733" s="91"/>
      <c r="DO733" s="91"/>
      <c r="DP733" s="91"/>
      <c r="DQ733" s="91"/>
      <c r="DR733" s="91"/>
      <c r="DS733" s="91"/>
      <c r="DT733" s="91"/>
      <c r="DU733" s="91"/>
      <c r="DV733" s="91"/>
      <c r="DW733" s="91"/>
      <c r="DX733" s="91"/>
      <c r="DY733" s="91"/>
      <c r="DZ733" s="91"/>
      <c r="EA733" s="91"/>
      <c r="EB733" s="91"/>
      <c r="EC733" s="91"/>
      <c r="ED733" s="91"/>
      <c r="EE733" s="91"/>
      <c r="EF733" s="91"/>
      <c r="EG733" s="91"/>
      <c r="EH733" s="91"/>
      <c r="EI733" s="91"/>
      <c r="EJ733" s="91"/>
      <c r="EK733" s="91"/>
      <c r="EL733" s="91"/>
      <c r="EM733" s="91"/>
      <c r="EN733" s="91"/>
      <c r="EO733" s="91"/>
      <c r="EP733" s="91"/>
      <c r="EQ733" s="91"/>
      <c r="ER733" s="91"/>
      <c r="ES733" s="91"/>
      <c r="ET733" s="91"/>
      <c r="EU733" s="91"/>
      <c r="EV733" s="91"/>
      <c r="EW733" s="91"/>
      <c r="EX733" s="91"/>
      <c r="EY733" s="91"/>
      <c r="EZ733" s="91"/>
      <c r="FA733" s="91"/>
      <c r="FB733" s="91"/>
      <c r="FC733" s="91"/>
      <c r="FD733" s="91"/>
      <c r="FE733" s="91"/>
      <c r="FF733" s="91"/>
      <c r="FG733" s="91"/>
      <c r="FH733" s="91"/>
      <c r="FI733" s="91"/>
      <c r="FJ733" s="91"/>
      <c r="FK733" s="91"/>
      <c r="FL733" s="91"/>
      <c r="FM733" s="91"/>
      <c r="FN733" s="91"/>
      <c r="FO733" s="91"/>
      <c r="FP733" s="91"/>
      <c r="FQ733" s="91"/>
    </row>
    <row r="734" spans="1:173" ht="12.75">
      <c r="A734" s="100">
        <v>2222</v>
      </c>
      <c r="B734" s="100" t="s">
        <v>1792</v>
      </c>
      <c r="C734" s="103">
        <f>budžets!C99+budžets!C119</f>
        <v>7992</v>
      </c>
      <c r="D734" s="103">
        <f>budžets!D99+budžets!D119</f>
        <v>7992</v>
      </c>
      <c r="J734" s="89"/>
      <c r="AF734" s="91"/>
      <c r="AG734" s="91"/>
      <c r="AH734" s="91"/>
      <c r="AI734" s="91"/>
      <c r="AJ734" s="91"/>
      <c r="AK734" s="91"/>
      <c r="AL734" s="91"/>
      <c r="AM734" s="91"/>
      <c r="AN734" s="91"/>
      <c r="AO734" s="91"/>
      <c r="AP734" s="91"/>
      <c r="AQ734" s="91"/>
      <c r="AR734" s="91"/>
      <c r="AS734" s="91"/>
      <c r="AT734" s="91"/>
      <c r="AU734" s="91"/>
      <c r="AV734" s="91"/>
      <c r="AW734" s="91"/>
      <c r="AX734" s="91"/>
      <c r="AY734" s="91"/>
      <c r="AZ734" s="91"/>
      <c r="BA734" s="91"/>
      <c r="BB734" s="91"/>
      <c r="BC734" s="91"/>
      <c r="BD734" s="91"/>
      <c r="BE734" s="91"/>
      <c r="BF734" s="91"/>
      <c r="BG734" s="91"/>
      <c r="BH734" s="91"/>
      <c r="BI734" s="91"/>
      <c r="BJ734" s="91"/>
      <c r="BK734" s="91"/>
      <c r="BL734" s="91"/>
      <c r="BM734" s="91"/>
      <c r="BN734" s="91"/>
      <c r="BO734" s="91"/>
      <c r="BP734" s="91"/>
      <c r="BQ734" s="91"/>
      <c r="BR734" s="91"/>
      <c r="BS734" s="91"/>
      <c r="BT734" s="91"/>
      <c r="BU734" s="91"/>
      <c r="BV734" s="91"/>
      <c r="BW734" s="91"/>
      <c r="BX734" s="91"/>
      <c r="BY734" s="91"/>
      <c r="BZ734" s="91"/>
      <c r="CA734" s="91"/>
      <c r="CB734" s="91"/>
      <c r="CC734" s="91"/>
      <c r="CD734" s="91"/>
      <c r="CE734" s="91"/>
      <c r="CF734" s="91"/>
      <c r="CG734" s="91"/>
      <c r="CH734" s="91"/>
      <c r="CI734" s="91"/>
      <c r="CJ734" s="91"/>
      <c r="CK734" s="91"/>
      <c r="CL734" s="91"/>
      <c r="CM734" s="91"/>
      <c r="CN734" s="91"/>
      <c r="CO734" s="91"/>
      <c r="CP734" s="91"/>
      <c r="CQ734" s="91"/>
      <c r="CR734" s="91"/>
      <c r="CS734" s="91"/>
      <c r="CT734" s="91"/>
      <c r="CU734" s="91"/>
      <c r="CV734" s="91"/>
      <c r="CW734" s="91"/>
      <c r="CX734" s="91"/>
      <c r="CY734" s="91"/>
      <c r="CZ734" s="91"/>
      <c r="DA734" s="91"/>
      <c r="DB734" s="91"/>
      <c r="DC734" s="91"/>
      <c r="DD734" s="91"/>
      <c r="DE734" s="91"/>
      <c r="DF734" s="91"/>
      <c r="DG734" s="91"/>
      <c r="DH734" s="91"/>
      <c r="DI734" s="91"/>
      <c r="DJ734" s="91"/>
      <c r="DK734" s="91"/>
      <c r="DL734" s="91"/>
      <c r="DM734" s="91"/>
      <c r="DN734" s="91"/>
      <c r="DO734" s="91"/>
      <c r="DP734" s="91"/>
      <c r="DQ734" s="91"/>
      <c r="DR734" s="91"/>
      <c r="DS734" s="91"/>
      <c r="DT734" s="91"/>
      <c r="DU734" s="91"/>
      <c r="DV734" s="91"/>
      <c r="DW734" s="91"/>
      <c r="DX734" s="91"/>
      <c r="DY734" s="91"/>
      <c r="DZ734" s="91"/>
      <c r="EA734" s="91"/>
      <c r="EB734" s="91"/>
      <c r="EC734" s="91"/>
      <c r="ED734" s="91"/>
      <c r="EE734" s="91"/>
      <c r="EF734" s="91"/>
      <c r="EG734" s="91"/>
      <c r="EH734" s="91"/>
      <c r="EI734" s="91"/>
      <c r="EJ734" s="91"/>
      <c r="EK734" s="91"/>
      <c r="EL734" s="91"/>
      <c r="EM734" s="91"/>
      <c r="EN734" s="91"/>
      <c r="EO734" s="91"/>
      <c r="EP734" s="91"/>
      <c r="EQ734" s="91"/>
      <c r="ER734" s="91"/>
      <c r="ES734" s="91"/>
      <c r="ET734" s="91"/>
      <c r="EU734" s="91"/>
      <c r="EV734" s="91"/>
      <c r="EW734" s="91"/>
      <c r="EX734" s="91"/>
      <c r="EY734" s="91"/>
      <c r="EZ734" s="91"/>
      <c r="FA734" s="91"/>
      <c r="FB734" s="91"/>
      <c r="FC734" s="91"/>
      <c r="FD734" s="91"/>
      <c r="FE734" s="91"/>
      <c r="FF734" s="91"/>
      <c r="FG734" s="91"/>
      <c r="FH734" s="91"/>
      <c r="FI734" s="91"/>
      <c r="FJ734" s="91"/>
      <c r="FK734" s="91"/>
      <c r="FL734" s="91"/>
      <c r="FM734" s="91"/>
      <c r="FN734" s="91"/>
      <c r="FO734" s="91"/>
      <c r="FP734" s="91"/>
      <c r="FQ734" s="91"/>
    </row>
    <row r="735" spans="1:173" ht="12.75">
      <c r="A735" s="100">
        <v>2223</v>
      </c>
      <c r="B735" s="100" t="s">
        <v>64</v>
      </c>
      <c r="C735" s="103">
        <f>budžets!C145+budžets!C136</f>
        <v>444669</v>
      </c>
      <c r="D735" s="103">
        <f>budžets!D145+budžets!D136</f>
        <v>444669</v>
      </c>
      <c r="J735" s="89"/>
      <c r="AF735" s="91"/>
      <c r="AG735" s="91"/>
      <c r="AH735" s="91"/>
      <c r="AI735" s="91"/>
      <c r="AJ735" s="91"/>
      <c r="AK735" s="91"/>
      <c r="AL735" s="91"/>
      <c r="AM735" s="91"/>
      <c r="AN735" s="91"/>
      <c r="AO735" s="91"/>
      <c r="AP735" s="91"/>
      <c r="AQ735" s="91"/>
      <c r="AR735" s="91"/>
      <c r="AS735" s="91"/>
      <c r="AT735" s="91"/>
      <c r="AU735" s="91"/>
      <c r="AV735" s="91"/>
      <c r="AW735" s="91"/>
      <c r="AX735" s="91"/>
      <c r="AY735" s="91"/>
      <c r="AZ735" s="91"/>
      <c r="BA735" s="91"/>
      <c r="BB735" s="91"/>
      <c r="BC735" s="91"/>
      <c r="BD735" s="91"/>
      <c r="BE735" s="91"/>
      <c r="BF735" s="91"/>
      <c r="BG735" s="91"/>
      <c r="BH735" s="91"/>
      <c r="BI735" s="91"/>
      <c r="BJ735" s="91"/>
      <c r="BK735" s="91"/>
      <c r="BL735" s="91"/>
      <c r="BM735" s="91"/>
      <c r="BN735" s="91"/>
      <c r="BO735" s="91"/>
      <c r="BP735" s="91"/>
      <c r="BQ735" s="91"/>
      <c r="BR735" s="91"/>
      <c r="BS735" s="91"/>
      <c r="BT735" s="91"/>
      <c r="BU735" s="91"/>
      <c r="BV735" s="91"/>
      <c r="BW735" s="91"/>
      <c r="BX735" s="91"/>
      <c r="BY735" s="91"/>
      <c r="BZ735" s="91"/>
      <c r="CA735" s="91"/>
      <c r="CB735" s="91"/>
      <c r="CC735" s="91"/>
      <c r="CD735" s="91"/>
      <c r="CE735" s="91"/>
      <c r="CF735" s="91"/>
      <c r="CG735" s="91"/>
      <c r="CH735" s="91"/>
      <c r="CI735" s="91"/>
      <c r="CJ735" s="91"/>
      <c r="CK735" s="91"/>
      <c r="CL735" s="91"/>
      <c r="CM735" s="91"/>
      <c r="CN735" s="91"/>
      <c r="CO735" s="91"/>
      <c r="CP735" s="91"/>
      <c r="CQ735" s="91"/>
      <c r="CR735" s="91"/>
      <c r="CS735" s="91"/>
      <c r="CT735" s="91"/>
      <c r="CU735" s="91"/>
      <c r="CV735" s="91"/>
      <c r="CW735" s="91"/>
      <c r="CX735" s="91"/>
      <c r="CY735" s="91"/>
      <c r="CZ735" s="91"/>
      <c r="DA735" s="91"/>
      <c r="DB735" s="91"/>
      <c r="DC735" s="91"/>
      <c r="DD735" s="91"/>
      <c r="DE735" s="91"/>
      <c r="DF735" s="91"/>
      <c r="DG735" s="91"/>
      <c r="DH735" s="91"/>
      <c r="DI735" s="91"/>
      <c r="DJ735" s="91"/>
      <c r="DK735" s="91"/>
      <c r="DL735" s="91"/>
      <c r="DM735" s="91"/>
      <c r="DN735" s="91"/>
      <c r="DO735" s="91"/>
      <c r="DP735" s="91"/>
      <c r="DQ735" s="91"/>
      <c r="DR735" s="91"/>
      <c r="DS735" s="91"/>
      <c r="DT735" s="91"/>
      <c r="DU735" s="91"/>
      <c r="DV735" s="91"/>
      <c r="DW735" s="91"/>
      <c r="DX735" s="91"/>
      <c r="DY735" s="91"/>
      <c r="DZ735" s="91"/>
      <c r="EA735" s="91"/>
      <c r="EB735" s="91"/>
      <c r="EC735" s="91"/>
      <c r="ED735" s="91"/>
      <c r="EE735" s="91"/>
      <c r="EF735" s="91"/>
      <c r="EG735" s="91"/>
      <c r="EH735" s="91"/>
      <c r="EI735" s="91"/>
      <c r="EJ735" s="91"/>
      <c r="EK735" s="91"/>
      <c r="EL735" s="91"/>
      <c r="EM735" s="91"/>
      <c r="EN735" s="91"/>
      <c r="EO735" s="91"/>
      <c r="EP735" s="91"/>
      <c r="EQ735" s="91"/>
      <c r="ER735" s="91"/>
      <c r="ES735" s="91"/>
      <c r="ET735" s="91"/>
      <c r="EU735" s="91"/>
      <c r="EV735" s="91"/>
      <c r="EW735" s="91"/>
      <c r="EX735" s="91"/>
      <c r="EY735" s="91"/>
      <c r="EZ735" s="91"/>
      <c r="FA735" s="91"/>
      <c r="FB735" s="91"/>
      <c r="FC735" s="91"/>
      <c r="FD735" s="91"/>
      <c r="FE735" s="91"/>
      <c r="FF735" s="91"/>
      <c r="FG735" s="91"/>
      <c r="FH735" s="91"/>
      <c r="FI735" s="91"/>
      <c r="FJ735" s="91"/>
      <c r="FK735" s="91"/>
      <c r="FL735" s="91"/>
      <c r="FM735" s="91"/>
      <c r="FN735" s="91"/>
      <c r="FO735" s="91"/>
      <c r="FP735" s="91"/>
      <c r="FQ735" s="91"/>
    </row>
    <row r="736" spans="1:173" ht="12.75" hidden="1">
      <c r="A736" s="100">
        <v>2229</v>
      </c>
      <c r="B736" s="100" t="s">
        <v>1793</v>
      </c>
      <c r="C736" s="103"/>
      <c r="D736" s="103"/>
      <c r="J736" s="89"/>
      <c r="AF736" s="91"/>
      <c r="AG736" s="91"/>
      <c r="AH736" s="91"/>
      <c r="AI736" s="91"/>
      <c r="AJ736" s="91"/>
      <c r="AK736" s="91"/>
      <c r="AL736" s="91"/>
      <c r="AM736" s="91"/>
      <c r="AN736" s="91"/>
      <c r="AO736" s="91"/>
      <c r="AP736" s="91"/>
      <c r="AQ736" s="91"/>
      <c r="AR736" s="91"/>
      <c r="AS736" s="91"/>
      <c r="AT736" s="91"/>
      <c r="AU736" s="91"/>
      <c r="AV736" s="91"/>
      <c r="AW736" s="91"/>
      <c r="AX736" s="91"/>
      <c r="AY736" s="91"/>
      <c r="AZ736" s="91"/>
      <c r="BA736" s="91"/>
      <c r="BB736" s="91"/>
      <c r="BC736" s="91"/>
      <c r="BD736" s="91"/>
      <c r="BE736" s="91"/>
      <c r="BF736" s="91"/>
      <c r="BG736" s="91"/>
      <c r="BH736" s="91"/>
      <c r="BI736" s="91"/>
      <c r="BJ736" s="91"/>
      <c r="BK736" s="91"/>
      <c r="BL736" s="91"/>
      <c r="BM736" s="91"/>
      <c r="BN736" s="91"/>
      <c r="BO736" s="91"/>
      <c r="BP736" s="91"/>
      <c r="BQ736" s="91"/>
      <c r="BR736" s="91"/>
      <c r="BS736" s="91"/>
      <c r="BT736" s="91"/>
      <c r="BU736" s="91"/>
      <c r="BV736" s="91"/>
      <c r="BW736" s="91"/>
      <c r="BX736" s="91"/>
      <c r="BY736" s="91"/>
      <c r="BZ736" s="91"/>
      <c r="CA736" s="91"/>
      <c r="CB736" s="91"/>
      <c r="CC736" s="91"/>
      <c r="CD736" s="91"/>
      <c r="CE736" s="91"/>
      <c r="CF736" s="91"/>
      <c r="CG736" s="91"/>
      <c r="CH736" s="91"/>
      <c r="CI736" s="91"/>
      <c r="CJ736" s="91"/>
      <c r="CK736" s="91"/>
      <c r="CL736" s="91"/>
      <c r="CM736" s="91"/>
      <c r="CN736" s="91"/>
      <c r="CO736" s="91"/>
      <c r="CP736" s="91"/>
      <c r="CQ736" s="91"/>
      <c r="CR736" s="91"/>
      <c r="CS736" s="91"/>
      <c r="CT736" s="91"/>
      <c r="CU736" s="91"/>
      <c r="CV736" s="91"/>
      <c r="CW736" s="91"/>
      <c r="CX736" s="91"/>
      <c r="CY736" s="91"/>
      <c r="CZ736" s="91"/>
      <c r="DA736" s="91"/>
      <c r="DB736" s="91"/>
      <c r="DC736" s="91"/>
      <c r="DD736" s="91"/>
      <c r="DE736" s="91"/>
      <c r="DF736" s="91"/>
      <c r="DG736" s="91"/>
      <c r="DH736" s="91"/>
      <c r="DI736" s="91"/>
      <c r="DJ736" s="91"/>
      <c r="DK736" s="91"/>
      <c r="DL736" s="91"/>
      <c r="DM736" s="91"/>
      <c r="DN736" s="91"/>
      <c r="DO736" s="91"/>
      <c r="DP736" s="91"/>
      <c r="DQ736" s="91"/>
      <c r="DR736" s="91"/>
      <c r="DS736" s="91"/>
      <c r="DT736" s="91"/>
      <c r="DU736" s="91"/>
      <c r="DV736" s="91"/>
      <c r="DW736" s="91"/>
      <c r="DX736" s="91"/>
      <c r="DY736" s="91"/>
      <c r="DZ736" s="91"/>
      <c r="EA736" s="91"/>
      <c r="EB736" s="91"/>
      <c r="EC736" s="91"/>
      <c r="ED736" s="91"/>
      <c r="EE736" s="91"/>
      <c r="EF736" s="91"/>
      <c r="EG736" s="91"/>
      <c r="EH736" s="91"/>
      <c r="EI736" s="91"/>
      <c r="EJ736" s="91"/>
      <c r="EK736" s="91"/>
      <c r="EL736" s="91"/>
      <c r="EM736" s="91"/>
      <c r="EN736" s="91"/>
      <c r="EO736" s="91"/>
      <c r="EP736" s="91"/>
      <c r="EQ736" s="91"/>
      <c r="ER736" s="91"/>
      <c r="ES736" s="91"/>
      <c r="ET736" s="91"/>
      <c r="EU736" s="91"/>
      <c r="EV736" s="91"/>
      <c r="EW736" s="91"/>
      <c r="EX736" s="91"/>
      <c r="EY736" s="91"/>
      <c r="EZ736" s="91"/>
      <c r="FA736" s="91"/>
      <c r="FB736" s="91"/>
      <c r="FC736" s="91"/>
      <c r="FD736" s="91"/>
      <c r="FE736" s="91"/>
      <c r="FF736" s="91"/>
      <c r="FG736" s="91"/>
      <c r="FH736" s="91"/>
      <c r="FI736" s="91"/>
      <c r="FJ736" s="91"/>
      <c r="FK736" s="91"/>
      <c r="FL736" s="91"/>
      <c r="FM736" s="91"/>
      <c r="FN736" s="91"/>
      <c r="FO736" s="91"/>
      <c r="FP736" s="91"/>
      <c r="FQ736" s="91"/>
    </row>
    <row r="737" spans="1:173" ht="12.75">
      <c r="A737" s="100">
        <v>2224</v>
      </c>
      <c r="B737" s="100" t="s">
        <v>46</v>
      </c>
      <c r="C737" s="103">
        <f>budžets!C88</f>
        <v>41290</v>
      </c>
      <c r="D737" s="103">
        <f>budžets!D88</f>
        <v>75755</v>
      </c>
      <c r="J737" s="89"/>
      <c r="AF737" s="91"/>
      <c r="AG737" s="91"/>
      <c r="AH737" s="91"/>
      <c r="AI737" s="91"/>
      <c r="AJ737" s="91"/>
      <c r="AK737" s="91"/>
      <c r="AL737" s="91"/>
      <c r="AM737" s="91"/>
      <c r="AN737" s="91"/>
      <c r="AO737" s="91"/>
      <c r="AP737" s="91"/>
      <c r="AQ737" s="91"/>
      <c r="AR737" s="91"/>
      <c r="AS737" s="91"/>
      <c r="AT737" s="91"/>
      <c r="AU737" s="91"/>
      <c r="AV737" s="91"/>
      <c r="AW737" s="91"/>
      <c r="AX737" s="91"/>
      <c r="AY737" s="91"/>
      <c r="AZ737" s="91"/>
      <c r="BA737" s="91"/>
      <c r="BB737" s="91"/>
      <c r="BC737" s="91"/>
      <c r="BD737" s="91"/>
      <c r="BE737" s="91"/>
      <c r="BF737" s="91"/>
      <c r="BG737" s="91"/>
      <c r="BH737" s="91"/>
      <c r="BI737" s="91"/>
      <c r="BJ737" s="91"/>
      <c r="BK737" s="91"/>
      <c r="BL737" s="91"/>
      <c r="BM737" s="91"/>
      <c r="BN737" s="91"/>
      <c r="BO737" s="91"/>
      <c r="BP737" s="91"/>
      <c r="BQ737" s="91"/>
      <c r="BR737" s="91"/>
      <c r="BS737" s="91"/>
      <c r="BT737" s="91"/>
      <c r="BU737" s="91"/>
      <c r="BV737" s="91"/>
      <c r="BW737" s="91"/>
      <c r="BX737" s="91"/>
      <c r="BY737" s="91"/>
      <c r="BZ737" s="91"/>
      <c r="CA737" s="91"/>
      <c r="CB737" s="91"/>
      <c r="CC737" s="91"/>
      <c r="CD737" s="91"/>
      <c r="CE737" s="91"/>
      <c r="CF737" s="91"/>
      <c r="CG737" s="91"/>
      <c r="CH737" s="91"/>
      <c r="CI737" s="91"/>
      <c r="CJ737" s="91"/>
      <c r="CK737" s="91"/>
      <c r="CL737" s="91"/>
      <c r="CM737" s="91"/>
      <c r="CN737" s="91"/>
      <c r="CO737" s="91"/>
      <c r="CP737" s="91"/>
      <c r="CQ737" s="91"/>
      <c r="CR737" s="91"/>
      <c r="CS737" s="91"/>
      <c r="CT737" s="91"/>
      <c r="CU737" s="91"/>
      <c r="CV737" s="91"/>
      <c r="CW737" s="91"/>
      <c r="CX737" s="91"/>
      <c r="CY737" s="91"/>
      <c r="CZ737" s="91"/>
      <c r="DA737" s="91"/>
      <c r="DB737" s="91"/>
      <c r="DC737" s="91"/>
      <c r="DD737" s="91"/>
      <c r="DE737" s="91"/>
      <c r="DF737" s="91"/>
      <c r="DG737" s="91"/>
      <c r="DH737" s="91"/>
      <c r="DI737" s="91"/>
      <c r="DJ737" s="91"/>
      <c r="DK737" s="91"/>
      <c r="DL737" s="91"/>
      <c r="DM737" s="91"/>
      <c r="DN737" s="91"/>
      <c r="DO737" s="91"/>
      <c r="DP737" s="91"/>
      <c r="DQ737" s="91"/>
      <c r="DR737" s="91"/>
      <c r="DS737" s="91"/>
      <c r="DT737" s="91"/>
      <c r="DU737" s="91"/>
      <c r="DV737" s="91"/>
      <c r="DW737" s="91"/>
      <c r="DX737" s="91"/>
      <c r="DY737" s="91"/>
      <c r="DZ737" s="91"/>
      <c r="EA737" s="91"/>
      <c r="EB737" s="91"/>
      <c r="EC737" s="91"/>
      <c r="ED737" s="91"/>
      <c r="EE737" s="91"/>
      <c r="EF737" s="91"/>
      <c r="EG737" s="91"/>
      <c r="EH737" s="91"/>
      <c r="EI737" s="91"/>
      <c r="EJ737" s="91"/>
      <c r="EK737" s="91"/>
      <c r="EL737" s="91"/>
      <c r="EM737" s="91"/>
      <c r="EN737" s="91"/>
      <c r="EO737" s="91"/>
      <c r="EP737" s="91"/>
      <c r="EQ737" s="91"/>
      <c r="ER737" s="91"/>
      <c r="ES737" s="91"/>
      <c r="ET737" s="91"/>
      <c r="EU737" s="91"/>
      <c r="EV737" s="91"/>
      <c r="EW737" s="91"/>
      <c r="EX737" s="91"/>
      <c r="EY737" s="91"/>
      <c r="EZ737" s="91"/>
      <c r="FA737" s="91"/>
      <c r="FB737" s="91"/>
      <c r="FC737" s="91"/>
      <c r="FD737" s="91"/>
      <c r="FE737" s="91"/>
      <c r="FF737" s="91"/>
      <c r="FG737" s="91"/>
      <c r="FH737" s="91"/>
      <c r="FI737" s="91"/>
      <c r="FJ737" s="91"/>
      <c r="FK737" s="91"/>
      <c r="FL737" s="91"/>
      <c r="FM737" s="91"/>
      <c r="FN737" s="91"/>
      <c r="FO737" s="91"/>
      <c r="FP737" s="91"/>
      <c r="FQ737" s="91"/>
    </row>
    <row r="738" spans="1:173" s="113" customFormat="1" ht="25.5">
      <c r="A738" s="112">
        <v>2230</v>
      </c>
      <c r="B738" s="112" t="s">
        <v>1794</v>
      </c>
      <c r="C738" s="117">
        <f>C760+C744+C743+C742</f>
        <v>17777</v>
      </c>
      <c r="D738" s="117">
        <f>D760+D744+D743+D742</f>
        <v>26884</v>
      </c>
      <c r="J738" s="116"/>
      <c r="AF738" s="115"/>
      <c r="AG738" s="115"/>
      <c r="AH738" s="115"/>
      <c r="AI738" s="115"/>
      <c r="AJ738" s="115"/>
      <c r="AK738" s="115"/>
      <c r="AL738" s="115"/>
      <c r="AM738" s="115"/>
      <c r="AN738" s="115"/>
      <c r="AO738" s="115"/>
      <c r="AP738" s="115"/>
      <c r="AQ738" s="115"/>
      <c r="AR738" s="115"/>
      <c r="AS738" s="115"/>
      <c r="AT738" s="115"/>
      <c r="AU738" s="115"/>
      <c r="AV738" s="115"/>
      <c r="AW738" s="115"/>
      <c r="AX738" s="115"/>
      <c r="AY738" s="115"/>
      <c r="AZ738" s="115"/>
      <c r="BA738" s="115"/>
      <c r="BB738" s="115"/>
      <c r="BC738" s="115"/>
      <c r="BD738" s="115"/>
      <c r="BE738" s="115"/>
      <c r="BF738" s="115"/>
      <c r="BG738" s="115"/>
      <c r="BH738" s="115"/>
      <c r="BI738" s="115"/>
      <c r="BJ738" s="115"/>
      <c r="BK738" s="115"/>
      <c r="BL738" s="115"/>
      <c r="BM738" s="115"/>
      <c r="BN738" s="115"/>
      <c r="BO738" s="115"/>
      <c r="BP738" s="115"/>
      <c r="BQ738" s="115"/>
      <c r="BR738" s="115"/>
      <c r="BS738" s="115"/>
      <c r="BT738" s="115"/>
      <c r="BU738" s="115"/>
      <c r="BV738" s="115"/>
      <c r="BW738" s="115"/>
      <c r="BX738" s="115"/>
      <c r="BY738" s="115"/>
      <c r="BZ738" s="115"/>
      <c r="CA738" s="115"/>
      <c r="CB738" s="115"/>
      <c r="CC738" s="115"/>
      <c r="CD738" s="115"/>
      <c r="CE738" s="115"/>
      <c r="CF738" s="115"/>
      <c r="CG738" s="115"/>
      <c r="CH738" s="115"/>
      <c r="CI738" s="115"/>
      <c r="CJ738" s="115"/>
      <c r="CK738" s="115"/>
      <c r="CL738" s="115"/>
      <c r="CM738" s="115"/>
      <c r="CN738" s="115"/>
      <c r="CO738" s="115"/>
      <c r="CP738" s="115"/>
      <c r="CQ738" s="115"/>
      <c r="CR738" s="115"/>
      <c r="CS738" s="115"/>
      <c r="CT738" s="115"/>
      <c r="CU738" s="115"/>
      <c r="CV738" s="115"/>
      <c r="CW738" s="115"/>
      <c r="CX738" s="115"/>
      <c r="CY738" s="115"/>
      <c r="CZ738" s="115"/>
      <c r="DA738" s="115"/>
      <c r="DB738" s="115"/>
      <c r="DC738" s="115"/>
      <c r="DD738" s="115"/>
      <c r="DE738" s="115"/>
      <c r="DF738" s="115"/>
      <c r="DG738" s="115"/>
      <c r="DH738" s="115"/>
      <c r="DI738" s="115"/>
      <c r="DJ738" s="115"/>
      <c r="DK738" s="115"/>
      <c r="DL738" s="115"/>
      <c r="DM738" s="115"/>
      <c r="DN738" s="115"/>
      <c r="DO738" s="115"/>
      <c r="DP738" s="115"/>
      <c r="DQ738" s="115"/>
      <c r="DR738" s="115"/>
      <c r="DS738" s="115"/>
      <c r="DT738" s="115"/>
      <c r="DU738" s="115"/>
      <c r="DV738" s="115"/>
      <c r="DW738" s="115"/>
      <c r="DX738" s="115"/>
      <c r="DY738" s="115"/>
      <c r="DZ738" s="115"/>
      <c r="EA738" s="115"/>
      <c r="EB738" s="115"/>
      <c r="EC738" s="115"/>
      <c r="ED738" s="115"/>
      <c r="EE738" s="115"/>
      <c r="EF738" s="115"/>
      <c r="EG738" s="115"/>
      <c r="EH738" s="115"/>
      <c r="EI738" s="115"/>
      <c r="EJ738" s="115"/>
      <c r="EK738" s="115"/>
      <c r="EL738" s="115"/>
      <c r="EM738" s="115"/>
      <c r="EN738" s="115"/>
      <c r="EO738" s="115"/>
      <c r="EP738" s="115"/>
      <c r="EQ738" s="115"/>
      <c r="ER738" s="115"/>
      <c r="ES738" s="115"/>
      <c r="ET738" s="115"/>
      <c r="EU738" s="115"/>
      <c r="EV738" s="115"/>
      <c r="EW738" s="115"/>
      <c r="EX738" s="115"/>
      <c r="EY738" s="115"/>
      <c r="EZ738" s="115"/>
      <c r="FA738" s="115"/>
      <c r="FB738" s="115"/>
      <c r="FC738" s="115"/>
      <c r="FD738" s="115"/>
      <c r="FE738" s="115"/>
      <c r="FF738" s="115"/>
      <c r="FG738" s="115"/>
      <c r="FH738" s="115"/>
      <c r="FI738" s="115"/>
      <c r="FJ738" s="115"/>
      <c r="FK738" s="115"/>
      <c r="FL738" s="115"/>
      <c r="FM738" s="115"/>
      <c r="FN738" s="115"/>
      <c r="FO738" s="115"/>
      <c r="FP738" s="115"/>
      <c r="FQ738" s="115"/>
    </row>
    <row r="739" spans="1:173" ht="25.5" hidden="1">
      <c r="A739" s="100">
        <v>2231</v>
      </c>
      <c r="B739" s="100" t="s">
        <v>1795</v>
      </c>
      <c r="C739" s="231"/>
      <c r="D739" s="231"/>
      <c r="J739" s="89"/>
      <c r="AF739" s="91"/>
      <c r="AG739" s="91"/>
      <c r="AH739" s="91"/>
      <c r="AI739" s="91"/>
      <c r="AJ739" s="91"/>
      <c r="AK739" s="91"/>
      <c r="AL739" s="91"/>
      <c r="AM739" s="91"/>
      <c r="AN739" s="91"/>
      <c r="AO739" s="91"/>
      <c r="AP739" s="91"/>
      <c r="AQ739" s="91"/>
      <c r="AR739" s="91"/>
      <c r="AS739" s="91"/>
      <c r="AT739" s="91"/>
      <c r="AU739" s="91"/>
      <c r="AV739" s="91"/>
      <c r="AW739" s="91"/>
      <c r="AX739" s="91"/>
      <c r="AY739" s="91"/>
      <c r="AZ739" s="91"/>
      <c r="BA739" s="91"/>
      <c r="BB739" s="91"/>
      <c r="BC739" s="91"/>
      <c r="BD739" s="91"/>
      <c r="BE739" s="91"/>
      <c r="BF739" s="91"/>
      <c r="BG739" s="91"/>
      <c r="BH739" s="91"/>
      <c r="BI739" s="91"/>
      <c r="BJ739" s="91"/>
      <c r="BK739" s="91"/>
      <c r="BL739" s="91"/>
      <c r="BM739" s="91"/>
      <c r="BN739" s="91"/>
      <c r="BO739" s="91"/>
      <c r="BP739" s="91"/>
      <c r="BQ739" s="91"/>
      <c r="BR739" s="91"/>
      <c r="BS739" s="91"/>
      <c r="BT739" s="91"/>
      <c r="BU739" s="91"/>
      <c r="BV739" s="91"/>
      <c r="BW739" s="91"/>
      <c r="BX739" s="91"/>
      <c r="BY739" s="91"/>
      <c r="BZ739" s="91"/>
      <c r="CA739" s="91"/>
      <c r="CB739" s="91"/>
      <c r="CC739" s="91"/>
      <c r="CD739" s="91"/>
      <c r="CE739" s="91"/>
      <c r="CF739" s="91"/>
      <c r="CG739" s="91"/>
      <c r="CH739" s="91"/>
      <c r="CI739" s="91"/>
      <c r="CJ739" s="91"/>
      <c r="CK739" s="91"/>
      <c r="CL739" s="91"/>
      <c r="CM739" s="91"/>
      <c r="CN739" s="91"/>
      <c r="CO739" s="91"/>
      <c r="CP739" s="91"/>
      <c r="CQ739" s="91"/>
      <c r="CR739" s="91"/>
      <c r="CS739" s="91"/>
      <c r="CT739" s="91"/>
      <c r="CU739" s="91"/>
      <c r="CV739" s="91"/>
      <c r="CW739" s="91"/>
      <c r="CX739" s="91"/>
      <c r="CY739" s="91"/>
      <c r="CZ739" s="91"/>
      <c r="DA739" s="91"/>
      <c r="DB739" s="91"/>
      <c r="DC739" s="91"/>
      <c r="DD739" s="91"/>
      <c r="DE739" s="91"/>
      <c r="DF739" s="91"/>
      <c r="DG739" s="91"/>
      <c r="DH739" s="91"/>
      <c r="DI739" s="91"/>
      <c r="DJ739" s="91"/>
      <c r="DK739" s="91"/>
      <c r="DL739" s="91"/>
      <c r="DM739" s="91"/>
      <c r="DN739" s="91"/>
      <c r="DO739" s="91"/>
      <c r="DP739" s="91"/>
      <c r="DQ739" s="91"/>
      <c r="DR739" s="91"/>
      <c r="DS739" s="91"/>
      <c r="DT739" s="91"/>
      <c r="DU739" s="91"/>
      <c r="DV739" s="91"/>
      <c r="DW739" s="91"/>
      <c r="DX739" s="91"/>
      <c r="DY739" s="91"/>
      <c r="DZ739" s="91"/>
      <c r="EA739" s="91"/>
      <c r="EB739" s="91"/>
      <c r="EC739" s="91"/>
      <c r="ED739" s="91"/>
      <c r="EE739" s="91"/>
      <c r="EF739" s="91"/>
      <c r="EG739" s="91"/>
      <c r="EH739" s="91"/>
      <c r="EI739" s="91"/>
      <c r="EJ739" s="91"/>
      <c r="EK739" s="91"/>
      <c r="EL739" s="91"/>
      <c r="EM739" s="91"/>
      <c r="EN739" s="91"/>
      <c r="EO739" s="91"/>
      <c r="EP739" s="91"/>
      <c r="EQ739" s="91"/>
      <c r="ER739" s="91"/>
      <c r="ES739" s="91"/>
      <c r="ET739" s="91"/>
      <c r="EU739" s="91"/>
      <c r="EV739" s="91"/>
      <c r="EW739" s="91"/>
      <c r="EX739" s="91"/>
      <c r="EY739" s="91"/>
      <c r="EZ739" s="91"/>
      <c r="FA739" s="91"/>
      <c r="FB739" s="91"/>
      <c r="FC739" s="91"/>
      <c r="FD739" s="91"/>
      <c r="FE739" s="91"/>
      <c r="FF739" s="91"/>
      <c r="FG739" s="91"/>
      <c r="FH739" s="91"/>
      <c r="FI739" s="91"/>
      <c r="FJ739" s="91"/>
      <c r="FK739" s="91"/>
      <c r="FL739" s="91"/>
      <c r="FM739" s="91"/>
      <c r="FN739" s="91"/>
      <c r="FO739" s="91"/>
      <c r="FP739" s="91"/>
      <c r="FQ739" s="91"/>
    </row>
    <row r="740" spans="1:173" ht="12.75" hidden="1">
      <c r="A740" s="100">
        <v>2232</v>
      </c>
      <c r="B740" s="100" t="s">
        <v>1796</v>
      </c>
      <c r="C740" s="231"/>
      <c r="D740" s="231"/>
      <c r="J740" s="89"/>
      <c r="AF740" s="91"/>
      <c r="AG740" s="91"/>
      <c r="AH740" s="91"/>
      <c r="AI740" s="91"/>
      <c r="AJ740" s="91"/>
      <c r="AK740" s="91"/>
      <c r="AL740" s="91"/>
      <c r="AM740" s="91"/>
      <c r="AN740" s="91"/>
      <c r="AO740" s="91"/>
      <c r="AP740" s="91"/>
      <c r="AQ740" s="91"/>
      <c r="AR740" s="91"/>
      <c r="AS740" s="91"/>
      <c r="AT740" s="91"/>
      <c r="AU740" s="91"/>
      <c r="AV740" s="91"/>
      <c r="AW740" s="91"/>
      <c r="AX740" s="91"/>
      <c r="AY740" s="91"/>
      <c r="AZ740" s="91"/>
      <c r="BA740" s="91"/>
      <c r="BB740" s="91"/>
      <c r="BC740" s="91"/>
      <c r="BD740" s="91"/>
      <c r="BE740" s="91"/>
      <c r="BF740" s="91"/>
      <c r="BG740" s="91"/>
      <c r="BH740" s="91"/>
      <c r="BI740" s="91"/>
      <c r="BJ740" s="91"/>
      <c r="BK740" s="91"/>
      <c r="BL740" s="91"/>
      <c r="BM740" s="91"/>
      <c r="BN740" s="91"/>
      <c r="BO740" s="91"/>
      <c r="BP740" s="91"/>
      <c r="BQ740" s="91"/>
      <c r="BR740" s="91"/>
      <c r="BS740" s="91"/>
      <c r="BT740" s="91"/>
      <c r="BU740" s="91"/>
      <c r="BV740" s="91"/>
      <c r="BW740" s="91"/>
      <c r="BX740" s="91"/>
      <c r="BY740" s="91"/>
      <c r="BZ740" s="91"/>
      <c r="CA740" s="91"/>
      <c r="CB740" s="91"/>
      <c r="CC740" s="91"/>
      <c r="CD740" s="91"/>
      <c r="CE740" s="91"/>
      <c r="CF740" s="91"/>
      <c r="CG740" s="91"/>
      <c r="CH740" s="91"/>
      <c r="CI740" s="91"/>
      <c r="CJ740" s="91"/>
      <c r="CK740" s="91"/>
      <c r="CL740" s="91"/>
      <c r="CM740" s="91"/>
      <c r="CN740" s="91"/>
      <c r="CO740" s="91"/>
      <c r="CP740" s="91"/>
      <c r="CQ740" s="91"/>
      <c r="CR740" s="91"/>
      <c r="CS740" s="91"/>
      <c r="CT740" s="91"/>
      <c r="CU740" s="91"/>
      <c r="CV740" s="91"/>
      <c r="CW740" s="91"/>
      <c r="CX740" s="91"/>
      <c r="CY740" s="91"/>
      <c r="CZ740" s="91"/>
      <c r="DA740" s="91"/>
      <c r="DB740" s="91"/>
      <c r="DC740" s="91"/>
      <c r="DD740" s="91"/>
      <c r="DE740" s="91"/>
      <c r="DF740" s="91"/>
      <c r="DG740" s="91"/>
      <c r="DH740" s="91"/>
      <c r="DI740" s="91"/>
      <c r="DJ740" s="91"/>
      <c r="DK740" s="91"/>
      <c r="DL740" s="91"/>
      <c r="DM740" s="91"/>
      <c r="DN740" s="91"/>
      <c r="DO740" s="91"/>
      <c r="DP740" s="91"/>
      <c r="DQ740" s="91"/>
      <c r="DR740" s="91"/>
      <c r="DS740" s="91"/>
      <c r="DT740" s="91"/>
      <c r="DU740" s="91"/>
      <c r="DV740" s="91"/>
      <c r="DW740" s="91"/>
      <c r="DX740" s="91"/>
      <c r="DY740" s="91"/>
      <c r="DZ740" s="91"/>
      <c r="EA740" s="91"/>
      <c r="EB740" s="91"/>
      <c r="EC740" s="91"/>
      <c r="ED740" s="91"/>
      <c r="EE740" s="91"/>
      <c r="EF740" s="91"/>
      <c r="EG740" s="91"/>
      <c r="EH740" s="91"/>
      <c r="EI740" s="91"/>
      <c r="EJ740" s="91"/>
      <c r="EK740" s="91"/>
      <c r="EL740" s="91"/>
      <c r="EM740" s="91"/>
      <c r="EN740" s="91"/>
      <c r="EO740" s="91"/>
      <c r="EP740" s="91"/>
      <c r="EQ740" s="91"/>
      <c r="ER740" s="91"/>
      <c r="ES740" s="91"/>
      <c r="ET740" s="91"/>
      <c r="EU740" s="91"/>
      <c r="EV740" s="91"/>
      <c r="EW740" s="91"/>
      <c r="EX740" s="91"/>
      <c r="EY740" s="91"/>
      <c r="EZ740" s="91"/>
      <c r="FA740" s="91"/>
      <c r="FB740" s="91"/>
      <c r="FC740" s="91"/>
      <c r="FD740" s="91"/>
      <c r="FE740" s="91"/>
      <c r="FF740" s="91"/>
      <c r="FG740" s="91"/>
      <c r="FH740" s="91"/>
      <c r="FI740" s="91"/>
      <c r="FJ740" s="91"/>
      <c r="FK740" s="91"/>
      <c r="FL740" s="91"/>
      <c r="FM740" s="91"/>
      <c r="FN740" s="91"/>
      <c r="FO740" s="91"/>
      <c r="FP740" s="91"/>
      <c r="FQ740" s="91"/>
    </row>
    <row r="741" spans="1:173" ht="12.75" hidden="1">
      <c r="A741" s="100">
        <v>2233</v>
      </c>
      <c r="B741" s="100" t="s">
        <v>1797</v>
      </c>
      <c r="C741" s="231"/>
      <c r="D741" s="231"/>
      <c r="J741" s="89"/>
      <c r="AF741" s="91"/>
      <c r="AG741" s="91"/>
      <c r="AH741" s="91"/>
      <c r="AI741" s="91"/>
      <c r="AJ741" s="91"/>
      <c r="AK741" s="91"/>
      <c r="AL741" s="91"/>
      <c r="AM741" s="91"/>
      <c r="AN741" s="91"/>
      <c r="AO741" s="91"/>
      <c r="AP741" s="91"/>
      <c r="AQ741" s="91"/>
      <c r="AR741" s="91"/>
      <c r="AS741" s="91"/>
      <c r="AT741" s="91"/>
      <c r="AU741" s="91"/>
      <c r="AV741" s="91"/>
      <c r="AW741" s="91"/>
      <c r="AX741" s="91"/>
      <c r="AY741" s="91"/>
      <c r="AZ741" s="91"/>
      <c r="BA741" s="91"/>
      <c r="BB741" s="91"/>
      <c r="BC741" s="91"/>
      <c r="BD741" s="91"/>
      <c r="BE741" s="91"/>
      <c r="BF741" s="91"/>
      <c r="BG741" s="91"/>
      <c r="BH741" s="91"/>
      <c r="BI741" s="91"/>
      <c r="BJ741" s="91"/>
      <c r="BK741" s="91"/>
      <c r="BL741" s="91"/>
      <c r="BM741" s="91"/>
      <c r="BN741" s="91"/>
      <c r="BO741" s="91"/>
      <c r="BP741" s="91"/>
      <c r="BQ741" s="91"/>
      <c r="BR741" s="91"/>
      <c r="BS741" s="91"/>
      <c r="BT741" s="91"/>
      <c r="BU741" s="91"/>
      <c r="BV741" s="91"/>
      <c r="BW741" s="91"/>
      <c r="BX741" s="91"/>
      <c r="BY741" s="91"/>
      <c r="BZ741" s="91"/>
      <c r="CA741" s="91"/>
      <c r="CB741" s="91"/>
      <c r="CC741" s="91"/>
      <c r="CD741" s="91"/>
      <c r="CE741" s="91"/>
      <c r="CF741" s="91"/>
      <c r="CG741" s="91"/>
      <c r="CH741" s="91"/>
      <c r="CI741" s="91"/>
      <c r="CJ741" s="91"/>
      <c r="CK741" s="91"/>
      <c r="CL741" s="91"/>
      <c r="CM741" s="91"/>
      <c r="CN741" s="91"/>
      <c r="CO741" s="91"/>
      <c r="CP741" s="91"/>
      <c r="CQ741" s="91"/>
      <c r="CR741" s="91"/>
      <c r="CS741" s="91"/>
      <c r="CT741" s="91"/>
      <c r="CU741" s="91"/>
      <c r="CV741" s="91"/>
      <c r="CW741" s="91"/>
      <c r="CX741" s="91"/>
      <c r="CY741" s="91"/>
      <c r="CZ741" s="91"/>
      <c r="DA741" s="91"/>
      <c r="DB741" s="91"/>
      <c r="DC741" s="91"/>
      <c r="DD741" s="91"/>
      <c r="DE741" s="91"/>
      <c r="DF741" s="91"/>
      <c r="DG741" s="91"/>
      <c r="DH741" s="91"/>
      <c r="DI741" s="91"/>
      <c r="DJ741" s="91"/>
      <c r="DK741" s="91"/>
      <c r="DL741" s="91"/>
      <c r="DM741" s="91"/>
      <c r="DN741" s="91"/>
      <c r="DO741" s="91"/>
      <c r="DP741" s="91"/>
      <c r="DQ741" s="91"/>
      <c r="DR741" s="91"/>
      <c r="DS741" s="91"/>
      <c r="DT741" s="91"/>
      <c r="DU741" s="91"/>
      <c r="DV741" s="91"/>
      <c r="DW741" s="91"/>
      <c r="DX741" s="91"/>
      <c r="DY741" s="91"/>
      <c r="DZ741" s="91"/>
      <c r="EA741" s="91"/>
      <c r="EB741" s="91"/>
      <c r="EC741" s="91"/>
      <c r="ED741" s="91"/>
      <c r="EE741" s="91"/>
      <c r="EF741" s="91"/>
      <c r="EG741" s="91"/>
      <c r="EH741" s="91"/>
      <c r="EI741" s="91"/>
      <c r="EJ741" s="91"/>
      <c r="EK741" s="91"/>
      <c r="EL741" s="91"/>
      <c r="EM741" s="91"/>
      <c r="EN741" s="91"/>
      <c r="EO741" s="91"/>
      <c r="EP741" s="91"/>
      <c r="EQ741" s="91"/>
      <c r="ER741" s="91"/>
      <c r="ES741" s="91"/>
      <c r="ET741" s="91"/>
      <c r="EU741" s="91"/>
      <c r="EV741" s="91"/>
      <c r="EW741" s="91"/>
      <c r="EX741" s="91"/>
      <c r="EY741" s="91"/>
      <c r="EZ741" s="91"/>
      <c r="FA741" s="91"/>
      <c r="FB741" s="91"/>
      <c r="FC741" s="91"/>
      <c r="FD741" s="91"/>
      <c r="FE741" s="91"/>
      <c r="FF741" s="91"/>
      <c r="FG741" s="91"/>
      <c r="FH741" s="91"/>
      <c r="FI741" s="91"/>
      <c r="FJ741" s="91"/>
      <c r="FK741" s="91"/>
      <c r="FL741" s="91"/>
      <c r="FM741" s="91"/>
      <c r="FN741" s="91"/>
      <c r="FO741" s="91"/>
      <c r="FP741" s="91"/>
      <c r="FQ741" s="91"/>
    </row>
    <row r="742" spans="1:173" ht="12.75">
      <c r="A742" s="11">
        <v>2232</v>
      </c>
      <c r="B742" s="11" t="s">
        <v>2297</v>
      </c>
      <c r="C742" s="275">
        <f>budžets!C147</f>
        <v>9437</v>
      </c>
      <c r="D742" s="275">
        <f>budžets!D147</f>
        <v>16044</v>
      </c>
      <c r="J742" s="89"/>
      <c r="AF742" s="91"/>
      <c r="AG742" s="91"/>
      <c r="AH742" s="91"/>
      <c r="AI742" s="91"/>
      <c r="AJ742" s="91"/>
      <c r="AK742" s="91"/>
      <c r="AL742" s="91"/>
      <c r="AM742" s="91"/>
      <c r="AN742" s="91"/>
      <c r="AO742" s="91"/>
      <c r="AP742" s="91"/>
      <c r="AQ742" s="91"/>
      <c r="AR742" s="91"/>
      <c r="AS742" s="91"/>
      <c r="AT742" s="91"/>
      <c r="AU742" s="91"/>
      <c r="AV742" s="91"/>
      <c r="AW742" s="91"/>
      <c r="AX742" s="91"/>
      <c r="AY742" s="91"/>
      <c r="AZ742" s="91"/>
      <c r="BA742" s="91"/>
      <c r="BB742" s="91"/>
      <c r="BC742" s="91"/>
      <c r="BD742" s="91"/>
      <c r="BE742" s="91"/>
      <c r="BF742" s="91"/>
      <c r="BG742" s="91"/>
      <c r="BH742" s="91"/>
      <c r="BI742" s="91"/>
      <c r="BJ742" s="91"/>
      <c r="BK742" s="91"/>
      <c r="BL742" s="91"/>
      <c r="BM742" s="91"/>
      <c r="BN742" s="91"/>
      <c r="BO742" s="91"/>
      <c r="BP742" s="91"/>
      <c r="BQ742" s="91"/>
      <c r="BR742" s="91"/>
      <c r="BS742" s="91"/>
      <c r="BT742" s="91"/>
      <c r="BU742" s="91"/>
      <c r="BV742" s="91"/>
      <c r="BW742" s="91"/>
      <c r="BX742" s="91"/>
      <c r="BY742" s="91"/>
      <c r="BZ742" s="91"/>
      <c r="CA742" s="91"/>
      <c r="CB742" s="91"/>
      <c r="CC742" s="91"/>
      <c r="CD742" s="91"/>
      <c r="CE742" s="91"/>
      <c r="CF742" s="91"/>
      <c r="CG742" s="91"/>
      <c r="CH742" s="91"/>
      <c r="CI742" s="91"/>
      <c r="CJ742" s="91"/>
      <c r="CK742" s="91"/>
      <c r="CL742" s="91"/>
      <c r="CM742" s="91"/>
      <c r="CN742" s="91"/>
      <c r="CO742" s="91"/>
      <c r="CP742" s="91"/>
      <c r="CQ742" s="91"/>
      <c r="CR742" s="91"/>
      <c r="CS742" s="91"/>
      <c r="CT742" s="91"/>
      <c r="CU742" s="91"/>
      <c r="CV742" s="91"/>
      <c r="CW742" s="91"/>
      <c r="CX742" s="91"/>
      <c r="CY742" s="91"/>
      <c r="CZ742" s="91"/>
      <c r="DA742" s="91"/>
      <c r="DB742" s="91"/>
      <c r="DC742" s="91"/>
      <c r="DD742" s="91"/>
      <c r="DE742" s="91"/>
      <c r="DF742" s="91"/>
      <c r="DG742" s="91"/>
      <c r="DH742" s="91"/>
      <c r="DI742" s="91"/>
      <c r="DJ742" s="91"/>
      <c r="DK742" s="91"/>
      <c r="DL742" s="91"/>
      <c r="DM742" s="91"/>
      <c r="DN742" s="91"/>
      <c r="DO742" s="91"/>
      <c r="DP742" s="91"/>
      <c r="DQ742" s="91"/>
      <c r="DR742" s="91"/>
      <c r="DS742" s="91"/>
      <c r="DT742" s="91"/>
      <c r="DU742" s="91"/>
      <c r="DV742" s="91"/>
      <c r="DW742" s="91"/>
      <c r="DX742" s="91"/>
      <c r="DY742" s="91"/>
      <c r="DZ742" s="91"/>
      <c r="EA742" s="91"/>
      <c r="EB742" s="91"/>
      <c r="EC742" s="91"/>
      <c r="ED742" s="91"/>
      <c r="EE742" s="91"/>
      <c r="EF742" s="91"/>
      <c r="EG742" s="91"/>
      <c r="EH742" s="91"/>
      <c r="EI742" s="91"/>
      <c r="EJ742" s="91"/>
      <c r="EK742" s="91"/>
      <c r="EL742" s="91"/>
      <c r="EM742" s="91"/>
      <c r="EN742" s="91"/>
      <c r="EO742" s="91"/>
      <c r="EP742" s="91"/>
      <c r="EQ742" s="91"/>
      <c r="ER742" s="91"/>
      <c r="ES742" s="91"/>
      <c r="ET742" s="91"/>
      <c r="EU742" s="91"/>
      <c r="EV742" s="91"/>
      <c r="EW742" s="91"/>
      <c r="EX742" s="91"/>
      <c r="EY742" s="91"/>
      <c r="EZ742" s="91"/>
      <c r="FA742" s="91"/>
      <c r="FB742" s="91"/>
      <c r="FC742" s="91"/>
      <c r="FD742" s="91"/>
      <c r="FE742" s="91"/>
      <c r="FF742" s="91"/>
      <c r="FG742" s="91"/>
      <c r="FH742" s="91"/>
      <c r="FI742" s="91"/>
      <c r="FJ742" s="91"/>
      <c r="FK742" s="91"/>
      <c r="FL742" s="91"/>
      <c r="FM742" s="91"/>
      <c r="FN742" s="91"/>
      <c r="FO742" s="91"/>
      <c r="FP742" s="91"/>
      <c r="FQ742" s="91"/>
    </row>
    <row r="743" spans="1:173" ht="12.75">
      <c r="A743" s="100">
        <v>2235</v>
      </c>
      <c r="B743" s="100" t="s">
        <v>2298</v>
      </c>
      <c r="C743" s="275">
        <f>budžets!C148</f>
        <v>3636</v>
      </c>
      <c r="D743" s="275">
        <f>budžets!D148</f>
        <v>6136</v>
      </c>
      <c r="J743" s="89"/>
      <c r="AF743" s="91"/>
      <c r="AG743" s="91"/>
      <c r="AH743" s="91"/>
      <c r="AI743" s="91"/>
      <c r="AJ743" s="91"/>
      <c r="AK743" s="91"/>
      <c r="AL743" s="91"/>
      <c r="AM743" s="91"/>
      <c r="AN743" s="91"/>
      <c r="AO743" s="91"/>
      <c r="AP743" s="91"/>
      <c r="AQ743" s="91"/>
      <c r="AR743" s="91"/>
      <c r="AS743" s="91"/>
      <c r="AT743" s="91"/>
      <c r="AU743" s="91"/>
      <c r="AV743" s="91"/>
      <c r="AW743" s="91"/>
      <c r="AX743" s="91"/>
      <c r="AY743" s="91"/>
      <c r="AZ743" s="91"/>
      <c r="BA743" s="91"/>
      <c r="BB743" s="91"/>
      <c r="BC743" s="91"/>
      <c r="BD743" s="91"/>
      <c r="BE743" s="91"/>
      <c r="BF743" s="91"/>
      <c r="BG743" s="91"/>
      <c r="BH743" s="91"/>
      <c r="BI743" s="91"/>
      <c r="BJ743" s="91"/>
      <c r="BK743" s="91"/>
      <c r="BL743" s="91"/>
      <c r="BM743" s="91"/>
      <c r="BN743" s="91"/>
      <c r="BO743" s="91"/>
      <c r="BP743" s="91"/>
      <c r="BQ743" s="91"/>
      <c r="BR743" s="91"/>
      <c r="BS743" s="91"/>
      <c r="BT743" s="91"/>
      <c r="BU743" s="91"/>
      <c r="BV743" s="91"/>
      <c r="BW743" s="91"/>
      <c r="BX743" s="91"/>
      <c r="BY743" s="91"/>
      <c r="BZ743" s="91"/>
      <c r="CA743" s="91"/>
      <c r="CB743" s="91"/>
      <c r="CC743" s="91"/>
      <c r="CD743" s="91"/>
      <c r="CE743" s="91"/>
      <c r="CF743" s="91"/>
      <c r="CG743" s="91"/>
      <c r="CH743" s="91"/>
      <c r="CI743" s="91"/>
      <c r="CJ743" s="91"/>
      <c r="CK743" s="91"/>
      <c r="CL743" s="91"/>
      <c r="CM743" s="91"/>
      <c r="CN743" s="91"/>
      <c r="CO743" s="91"/>
      <c r="CP743" s="91"/>
      <c r="CQ743" s="91"/>
      <c r="CR743" s="91"/>
      <c r="CS743" s="91"/>
      <c r="CT743" s="91"/>
      <c r="CU743" s="91"/>
      <c r="CV743" s="91"/>
      <c r="CW743" s="91"/>
      <c r="CX743" s="91"/>
      <c r="CY743" s="91"/>
      <c r="CZ743" s="91"/>
      <c r="DA743" s="91"/>
      <c r="DB743" s="91"/>
      <c r="DC743" s="91"/>
      <c r="DD743" s="91"/>
      <c r="DE743" s="91"/>
      <c r="DF743" s="91"/>
      <c r="DG743" s="91"/>
      <c r="DH743" s="91"/>
      <c r="DI743" s="91"/>
      <c r="DJ743" s="91"/>
      <c r="DK743" s="91"/>
      <c r="DL743" s="91"/>
      <c r="DM743" s="91"/>
      <c r="DN743" s="91"/>
      <c r="DO743" s="91"/>
      <c r="DP743" s="91"/>
      <c r="DQ743" s="91"/>
      <c r="DR743" s="91"/>
      <c r="DS743" s="91"/>
      <c r="DT743" s="91"/>
      <c r="DU743" s="91"/>
      <c r="DV743" s="91"/>
      <c r="DW743" s="91"/>
      <c r="DX743" s="91"/>
      <c r="DY743" s="91"/>
      <c r="DZ743" s="91"/>
      <c r="EA743" s="91"/>
      <c r="EB743" s="91"/>
      <c r="EC743" s="91"/>
      <c r="ED743" s="91"/>
      <c r="EE743" s="91"/>
      <c r="EF743" s="91"/>
      <c r="EG743" s="91"/>
      <c r="EH743" s="91"/>
      <c r="EI743" s="91"/>
      <c r="EJ743" s="91"/>
      <c r="EK743" s="91"/>
      <c r="EL743" s="91"/>
      <c r="EM743" s="91"/>
      <c r="EN743" s="91"/>
      <c r="EO743" s="91"/>
      <c r="EP743" s="91"/>
      <c r="EQ743" s="91"/>
      <c r="ER743" s="91"/>
      <c r="ES743" s="91"/>
      <c r="ET743" s="91"/>
      <c r="EU743" s="91"/>
      <c r="EV743" s="91"/>
      <c r="EW743" s="91"/>
      <c r="EX743" s="91"/>
      <c r="EY743" s="91"/>
      <c r="EZ743" s="91"/>
      <c r="FA743" s="91"/>
      <c r="FB743" s="91"/>
      <c r="FC743" s="91"/>
      <c r="FD743" s="91"/>
      <c r="FE743" s="91"/>
      <c r="FF743" s="91"/>
      <c r="FG743" s="91"/>
      <c r="FH743" s="91"/>
      <c r="FI743" s="91"/>
      <c r="FJ743" s="91"/>
      <c r="FK743" s="91"/>
      <c r="FL743" s="91"/>
      <c r="FM743" s="91"/>
      <c r="FN743" s="91"/>
      <c r="FO743" s="91"/>
      <c r="FP743" s="91"/>
      <c r="FQ743" s="91"/>
    </row>
    <row r="744" spans="1:173" ht="12.75">
      <c r="A744" s="100">
        <v>2236</v>
      </c>
      <c r="B744" s="100" t="s">
        <v>1798</v>
      </c>
      <c r="C744" s="103">
        <f>budžets!C149</f>
        <v>1800</v>
      </c>
      <c r="D744" s="103">
        <f>budžets!D149</f>
        <v>1800</v>
      </c>
      <c r="J744" s="89"/>
      <c r="AF744" s="91"/>
      <c r="AG744" s="91"/>
      <c r="AH744" s="91"/>
      <c r="AI744" s="91"/>
      <c r="AJ744" s="91"/>
      <c r="AK744" s="91"/>
      <c r="AL744" s="91"/>
      <c r="AM744" s="91"/>
      <c r="AN744" s="91"/>
      <c r="AO744" s="91"/>
      <c r="AP744" s="91"/>
      <c r="AQ744" s="91"/>
      <c r="AR744" s="91"/>
      <c r="AS744" s="91"/>
      <c r="AT744" s="91"/>
      <c r="AU744" s="91"/>
      <c r="AV744" s="91"/>
      <c r="AW744" s="91"/>
      <c r="AX744" s="91"/>
      <c r="AY744" s="91"/>
      <c r="AZ744" s="91"/>
      <c r="BA744" s="91"/>
      <c r="BB744" s="91"/>
      <c r="BC744" s="91"/>
      <c r="BD744" s="91"/>
      <c r="BE744" s="91"/>
      <c r="BF744" s="91"/>
      <c r="BG744" s="91"/>
      <c r="BH744" s="91"/>
      <c r="BI744" s="91"/>
      <c r="BJ744" s="91"/>
      <c r="BK744" s="91"/>
      <c r="BL744" s="91"/>
      <c r="BM744" s="91"/>
      <c r="BN744" s="91"/>
      <c r="BO744" s="91"/>
      <c r="BP744" s="91"/>
      <c r="BQ744" s="91"/>
      <c r="BR744" s="91"/>
      <c r="BS744" s="91"/>
      <c r="BT744" s="91"/>
      <c r="BU744" s="91"/>
      <c r="BV744" s="91"/>
      <c r="BW744" s="91"/>
      <c r="BX744" s="91"/>
      <c r="BY744" s="91"/>
      <c r="BZ744" s="91"/>
      <c r="CA744" s="91"/>
      <c r="CB744" s="91"/>
      <c r="CC744" s="91"/>
      <c r="CD744" s="91"/>
      <c r="CE744" s="91"/>
      <c r="CF744" s="91"/>
      <c r="CG744" s="91"/>
      <c r="CH744" s="91"/>
      <c r="CI744" s="91"/>
      <c r="CJ744" s="91"/>
      <c r="CK744" s="91"/>
      <c r="CL744" s="91"/>
      <c r="CM744" s="91"/>
      <c r="CN744" s="91"/>
      <c r="CO744" s="91"/>
      <c r="CP744" s="91"/>
      <c r="CQ744" s="91"/>
      <c r="CR744" s="91"/>
      <c r="CS744" s="91"/>
      <c r="CT744" s="91"/>
      <c r="CU744" s="91"/>
      <c r="CV744" s="91"/>
      <c r="CW744" s="91"/>
      <c r="CX744" s="91"/>
      <c r="CY744" s="91"/>
      <c r="CZ744" s="91"/>
      <c r="DA744" s="91"/>
      <c r="DB744" s="91"/>
      <c r="DC744" s="91"/>
      <c r="DD744" s="91"/>
      <c r="DE744" s="91"/>
      <c r="DF744" s="91"/>
      <c r="DG744" s="91"/>
      <c r="DH744" s="91"/>
      <c r="DI744" s="91"/>
      <c r="DJ744" s="91"/>
      <c r="DK744" s="91"/>
      <c r="DL744" s="91"/>
      <c r="DM744" s="91"/>
      <c r="DN744" s="91"/>
      <c r="DO744" s="91"/>
      <c r="DP744" s="91"/>
      <c r="DQ744" s="91"/>
      <c r="DR744" s="91"/>
      <c r="DS744" s="91"/>
      <c r="DT744" s="91"/>
      <c r="DU744" s="91"/>
      <c r="DV744" s="91"/>
      <c r="DW744" s="91"/>
      <c r="DX744" s="91"/>
      <c r="DY744" s="91"/>
      <c r="DZ744" s="91"/>
      <c r="EA744" s="91"/>
      <c r="EB744" s="91"/>
      <c r="EC744" s="91"/>
      <c r="ED744" s="91"/>
      <c r="EE744" s="91"/>
      <c r="EF744" s="91"/>
      <c r="EG744" s="91"/>
      <c r="EH744" s="91"/>
      <c r="EI744" s="91"/>
      <c r="EJ744" s="91"/>
      <c r="EK744" s="91"/>
      <c r="EL744" s="91"/>
      <c r="EM744" s="91"/>
      <c r="EN744" s="91"/>
      <c r="EO744" s="91"/>
      <c r="EP744" s="91"/>
      <c r="EQ744" s="91"/>
      <c r="ER744" s="91"/>
      <c r="ES744" s="91"/>
      <c r="ET744" s="91"/>
      <c r="EU744" s="91"/>
      <c r="EV744" s="91"/>
      <c r="EW744" s="91"/>
      <c r="EX744" s="91"/>
      <c r="EY744" s="91"/>
      <c r="EZ744" s="91"/>
      <c r="FA744" s="91"/>
      <c r="FB744" s="91"/>
      <c r="FC744" s="91"/>
      <c r="FD744" s="91"/>
      <c r="FE744" s="91"/>
      <c r="FF744" s="91"/>
      <c r="FG744" s="91"/>
      <c r="FH744" s="91"/>
      <c r="FI744" s="91"/>
      <c r="FJ744" s="91"/>
      <c r="FK744" s="91"/>
      <c r="FL744" s="91"/>
      <c r="FM744" s="91"/>
      <c r="FN744" s="91"/>
      <c r="FO744" s="91"/>
      <c r="FP744" s="91"/>
      <c r="FQ744" s="91"/>
    </row>
    <row r="745" spans="1:173" ht="25.5" hidden="1">
      <c r="A745" s="100">
        <v>2237</v>
      </c>
      <c r="B745" s="100" t="s">
        <v>1799</v>
      </c>
      <c r="C745" s="231"/>
      <c r="D745" s="231"/>
      <c r="J745" s="89"/>
      <c r="AF745" s="91"/>
      <c r="AG745" s="91"/>
      <c r="AH745" s="91"/>
      <c r="AI745" s="91"/>
      <c r="AJ745" s="91"/>
      <c r="AK745" s="91"/>
      <c r="AL745" s="91"/>
      <c r="AM745" s="91"/>
      <c r="AN745" s="91"/>
      <c r="AO745" s="91"/>
      <c r="AP745" s="91"/>
      <c r="AQ745" s="91"/>
      <c r="AR745" s="91"/>
      <c r="AS745" s="91"/>
      <c r="AT745" s="91"/>
      <c r="AU745" s="91"/>
      <c r="AV745" s="91"/>
      <c r="AW745" s="91"/>
      <c r="AX745" s="91"/>
      <c r="AY745" s="91"/>
      <c r="AZ745" s="91"/>
      <c r="BA745" s="91"/>
      <c r="BB745" s="91"/>
      <c r="BC745" s="91"/>
      <c r="BD745" s="91"/>
      <c r="BE745" s="91"/>
      <c r="BF745" s="91"/>
      <c r="BG745" s="91"/>
      <c r="BH745" s="91"/>
      <c r="BI745" s="91"/>
      <c r="BJ745" s="91"/>
      <c r="BK745" s="91"/>
      <c r="BL745" s="91"/>
      <c r="BM745" s="91"/>
      <c r="BN745" s="91"/>
      <c r="BO745" s="91"/>
      <c r="BP745" s="91"/>
      <c r="BQ745" s="91"/>
      <c r="BR745" s="91"/>
      <c r="BS745" s="91"/>
      <c r="BT745" s="91"/>
      <c r="BU745" s="91"/>
      <c r="BV745" s="91"/>
      <c r="BW745" s="91"/>
      <c r="BX745" s="91"/>
      <c r="BY745" s="91"/>
      <c r="BZ745" s="91"/>
      <c r="CA745" s="91"/>
      <c r="CB745" s="91"/>
      <c r="CC745" s="91"/>
      <c r="CD745" s="91"/>
      <c r="CE745" s="91"/>
      <c r="CF745" s="91"/>
      <c r="CG745" s="91"/>
      <c r="CH745" s="91"/>
      <c r="CI745" s="91"/>
      <c r="CJ745" s="91"/>
      <c r="CK745" s="91"/>
      <c r="CL745" s="91"/>
      <c r="CM745" s="91"/>
      <c r="CN745" s="91"/>
      <c r="CO745" s="91"/>
      <c r="CP745" s="91"/>
      <c r="CQ745" s="91"/>
      <c r="CR745" s="91"/>
      <c r="CS745" s="91"/>
      <c r="CT745" s="91"/>
      <c r="CU745" s="91"/>
      <c r="CV745" s="91"/>
      <c r="CW745" s="91"/>
      <c r="CX745" s="91"/>
      <c r="CY745" s="91"/>
      <c r="CZ745" s="91"/>
      <c r="DA745" s="91"/>
      <c r="DB745" s="91"/>
      <c r="DC745" s="91"/>
      <c r="DD745" s="91"/>
      <c r="DE745" s="91"/>
      <c r="DF745" s="91"/>
      <c r="DG745" s="91"/>
      <c r="DH745" s="91"/>
      <c r="DI745" s="91"/>
      <c r="DJ745" s="91"/>
      <c r="DK745" s="91"/>
      <c r="DL745" s="91"/>
      <c r="DM745" s="91"/>
      <c r="DN745" s="91"/>
      <c r="DO745" s="91"/>
      <c r="DP745" s="91"/>
      <c r="DQ745" s="91"/>
      <c r="DR745" s="91"/>
      <c r="DS745" s="91"/>
      <c r="DT745" s="91"/>
      <c r="DU745" s="91"/>
      <c r="DV745" s="91"/>
      <c r="DW745" s="91"/>
      <c r="DX745" s="91"/>
      <c r="DY745" s="91"/>
      <c r="DZ745" s="91"/>
      <c r="EA745" s="91"/>
      <c r="EB745" s="91"/>
      <c r="EC745" s="91"/>
      <c r="ED745" s="91"/>
      <c r="EE745" s="91"/>
      <c r="EF745" s="91"/>
      <c r="EG745" s="91"/>
      <c r="EH745" s="91"/>
      <c r="EI745" s="91"/>
      <c r="EJ745" s="91"/>
      <c r="EK745" s="91"/>
      <c r="EL745" s="91"/>
      <c r="EM745" s="91"/>
      <c r="EN745" s="91"/>
      <c r="EO745" s="91"/>
      <c r="EP745" s="91"/>
      <c r="EQ745" s="91"/>
      <c r="ER745" s="91"/>
      <c r="ES745" s="91"/>
      <c r="ET745" s="91"/>
      <c r="EU745" s="91"/>
      <c r="EV745" s="91"/>
      <c r="EW745" s="91"/>
      <c r="EX745" s="91"/>
      <c r="EY745" s="91"/>
      <c r="EZ745" s="91"/>
      <c r="FA745" s="91"/>
      <c r="FB745" s="91"/>
      <c r="FC745" s="91"/>
      <c r="FD745" s="91"/>
      <c r="FE745" s="91"/>
      <c r="FF745" s="91"/>
      <c r="FG745" s="91"/>
      <c r="FH745" s="91"/>
      <c r="FI745" s="91"/>
      <c r="FJ745" s="91"/>
      <c r="FK745" s="91"/>
      <c r="FL745" s="91"/>
      <c r="FM745" s="91"/>
      <c r="FN745" s="91"/>
      <c r="FO745" s="91"/>
      <c r="FP745" s="91"/>
      <c r="FQ745" s="91"/>
    </row>
    <row r="746" spans="1:173" ht="25.5" hidden="1">
      <c r="A746" s="100">
        <v>2238</v>
      </c>
      <c r="B746" s="100" t="s">
        <v>1800</v>
      </c>
      <c r="C746" s="231"/>
      <c r="D746" s="231"/>
      <c r="J746" s="89"/>
      <c r="AF746" s="91"/>
      <c r="AG746" s="91"/>
      <c r="AH746" s="91"/>
      <c r="AI746" s="91"/>
      <c r="AJ746" s="91"/>
      <c r="AK746" s="91"/>
      <c r="AL746" s="91"/>
      <c r="AM746" s="91"/>
      <c r="AN746" s="91"/>
      <c r="AO746" s="91"/>
      <c r="AP746" s="91"/>
      <c r="AQ746" s="91"/>
      <c r="AR746" s="91"/>
      <c r="AS746" s="91"/>
      <c r="AT746" s="91"/>
      <c r="AU746" s="91"/>
      <c r="AV746" s="91"/>
      <c r="AW746" s="91"/>
      <c r="AX746" s="91"/>
      <c r="AY746" s="91"/>
      <c r="AZ746" s="91"/>
      <c r="BA746" s="91"/>
      <c r="BB746" s="91"/>
      <c r="BC746" s="91"/>
      <c r="BD746" s="91"/>
      <c r="BE746" s="91"/>
      <c r="BF746" s="91"/>
      <c r="BG746" s="91"/>
      <c r="BH746" s="91"/>
      <c r="BI746" s="91"/>
      <c r="BJ746" s="91"/>
      <c r="BK746" s="91"/>
      <c r="BL746" s="91"/>
      <c r="BM746" s="91"/>
      <c r="BN746" s="91"/>
      <c r="BO746" s="91"/>
      <c r="BP746" s="91"/>
      <c r="BQ746" s="91"/>
      <c r="BR746" s="91"/>
      <c r="BS746" s="91"/>
      <c r="BT746" s="91"/>
      <c r="BU746" s="91"/>
      <c r="BV746" s="91"/>
      <c r="BW746" s="91"/>
      <c r="BX746" s="91"/>
      <c r="BY746" s="91"/>
      <c r="BZ746" s="91"/>
      <c r="CA746" s="91"/>
      <c r="CB746" s="91"/>
      <c r="CC746" s="91"/>
      <c r="CD746" s="91"/>
      <c r="CE746" s="91"/>
      <c r="CF746" s="91"/>
      <c r="CG746" s="91"/>
      <c r="CH746" s="91"/>
      <c r="CI746" s="91"/>
      <c r="CJ746" s="91"/>
      <c r="CK746" s="91"/>
      <c r="CL746" s="91"/>
      <c r="CM746" s="91"/>
      <c r="CN746" s="91"/>
      <c r="CO746" s="91"/>
      <c r="CP746" s="91"/>
      <c r="CQ746" s="91"/>
      <c r="CR746" s="91"/>
      <c r="CS746" s="91"/>
      <c r="CT746" s="91"/>
      <c r="CU746" s="91"/>
      <c r="CV746" s="91"/>
      <c r="CW746" s="91"/>
      <c r="CX746" s="91"/>
      <c r="CY746" s="91"/>
      <c r="CZ746" s="91"/>
      <c r="DA746" s="91"/>
      <c r="DB746" s="91"/>
      <c r="DC746" s="91"/>
      <c r="DD746" s="91"/>
      <c r="DE746" s="91"/>
      <c r="DF746" s="91"/>
      <c r="DG746" s="91"/>
      <c r="DH746" s="91"/>
      <c r="DI746" s="91"/>
      <c r="DJ746" s="91"/>
      <c r="DK746" s="91"/>
      <c r="DL746" s="91"/>
      <c r="DM746" s="91"/>
      <c r="DN746" s="91"/>
      <c r="DO746" s="91"/>
      <c r="DP746" s="91"/>
      <c r="DQ746" s="91"/>
      <c r="DR746" s="91"/>
      <c r="DS746" s="91"/>
      <c r="DT746" s="91"/>
      <c r="DU746" s="91"/>
      <c r="DV746" s="91"/>
      <c r="DW746" s="91"/>
      <c r="DX746" s="91"/>
      <c r="DY746" s="91"/>
      <c r="DZ746" s="91"/>
      <c r="EA746" s="91"/>
      <c r="EB746" s="91"/>
      <c r="EC746" s="91"/>
      <c r="ED746" s="91"/>
      <c r="EE746" s="91"/>
      <c r="EF746" s="91"/>
      <c r="EG746" s="91"/>
      <c r="EH746" s="91"/>
      <c r="EI746" s="91"/>
      <c r="EJ746" s="91"/>
      <c r="EK746" s="91"/>
      <c r="EL746" s="91"/>
      <c r="EM746" s="91"/>
      <c r="EN746" s="91"/>
      <c r="EO746" s="91"/>
      <c r="EP746" s="91"/>
      <c r="EQ746" s="91"/>
      <c r="ER746" s="91"/>
      <c r="ES746" s="91"/>
      <c r="ET746" s="91"/>
      <c r="EU746" s="91"/>
      <c r="EV746" s="91"/>
      <c r="EW746" s="91"/>
      <c r="EX746" s="91"/>
      <c r="EY746" s="91"/>
      <c r="EZ746" s="91"/>
      <c r="FA746" s="91"/>
      <c r="FB746" s="91"/>
      <c r="FC746" s="91"/>
      <c r="FD746" s="91"/>
      <c r="FE746" s="91"/>
      <c r="FF746" s="91"/>
      <c r="FG746" s="91"/>
      <c r="FH746" s="91"/>
      <c r="FI746" s="91"/>
      <c r="FJ746" s="91"/>
      <c r="FK746" s="91"/>
      <c r="FL746" s="91"/>
      <c r="FM746" s="91"/>
      <c r="FN746" s="91"/>
      <c r="FO746" s="91"/>
      <c r="FP746" s="91"/>
      <c r="FQ746" s="91"/>
    </row>
    <row r="747" spans="1:173" ht="25.5" hidden="1">
      <c r="A747" s="100">
        <v>2239</v>
      </c>
      <c r="B747" s="100" t="s">
        <v>1801</v>
      </c>
      <c r="C747" s="231"/>
      <c r="D747" s="231"/>
      <c r="J747" s="89"/>
      <c r="AF747" s="91"/>
      <c r="AG747" s="91"/>
      <c r="AH747" s="91"/>
      <c r="AI747" s="91"/>
      <c r="AJ747" s="91"/>
      <c r="AK747" s="91"/>
      <c r="AL747" s="91"/>
      <c r="AM747" s="91"/>
      <c r="AN747" s="91"/>
      <c r="AO747" s="91"/>
      <c r="AP747" s="91"/>
      <c r="AQ747" s="91"/>
      <c r="AR747" s="91"/>
      <c r="AS747" s="91"/>
      <c r="AT747" s="91"/>
      <c r="AU747" s="91"/>
      <c r="AV747" s="91"/>
      <c r="AW747" s="91"/>
      <c r="AX747" s="91"/>
      <c r="AY747" s="91"/>
      <c r="AZ747" s="91"/>
      <c r="BA747" s="91"/>
      <c r="BB747" s="91"/>
      <c r="BC747" s="91"/>
      <c r="BD747" s="91"/>
      <c r="BE747" s="91"/>
      <c r="BF747" s="91"/>
      <c r="BG747" s="91"/>
      <c r="BH747" s="91"/>
      <c r="BI747" s="91"/>
      <c r="BJ747" s="91"/>
      <c r="BK747" s="91"/>
      <c r="BL747" s="91"/>
      <c r="BM747" s="91"/>
      <c r="BN747" s="91"/>
      <c r="BO747" s="91"/>
      <c r="BP747" s="91"/>
      <c r="BQ747" s="91"/>
      <c r="BR747" s="91"/>
      <c r="BS747" s="91"/>
      <c r="BT747" s="91"/>
      <c r="BU747" s="91"/>
      <c r="BV747" s="91"/>
      <c r="BW747" s="91"/>
      <c r="BX747" s="91"/>
      <c r="BY747" s="91"/>
      <c r="BZ747" s="91"/>
      <c r="CA747" s="91"/>
      <c r="CB747" s="91"/>
      <c r="CC747" s="91"/>
      <c r="CD747" s="91"/>
      <c r="CE747" s="91"/>
      <c r="CF747" s="91"/>
      <c r="CG747" s="91"/>
      <c r="CH747" s="91"/>
      <c r="CI747" s="91"/>
      <c r="CJ747" s="91"/>
      <c r="CK747" s="91"/>
      <c r="CL747" s="91"/>
      <c r="CM747" s="91"/>
      <c r="CN747" s="91"/>
      <c r="CO747" s="91"/>
      <c r="CP747" s="91"/>
      <c r="CQ747" s="91"/>
      <c r="CR747" s="91"/>
      <c r="CS747" s="91"/>
      <c r="CT747" s="91"/>
      <c r="CU747" s="91"/>
      <c r="CV747" s="91"/>
      <c r="CW747" s="91"/>
      <c r="CX747" s="91"/>
      <c r="CY747" s="91"/>
      <c r="CZ747" s="91"/>
      <c r="DA747" s="91"/>
      <c r="DB747" s="91"/>
      <c r="DC747" s="91"/>
      <c r="DD747" s="91"/>
      <c r="DE747" s="91"/>
      <c r="DF747" s="91"/>
      <c r="DG747" s="91"/>
      <c r="DH747" s="91"/>
      <c r="DI747" s="91"/>
      <c r="DJ747" s="91"/>
      <c r="DK747" s="91"/>
      <c r="DL747" s="91"/>
      <c r="DM747" s="91"/>
      <c r="DN747" s="91"/>
      <c r="DO747" s="91"/>
      <c r="DP747" s="91"/>
      <c r="DQ747" s="91"/>
      <c r="DR747" s="91"/>
      <c r="DS747" s="91"/>
      <c r="DT747" s="91"/>
      <c r="DU747" s="91"/>
      <c r="DV747" s="91"/>
      <c r="DW747" s="91"/>
      <c r="DX747" s="91"/>
      <c r="DY747" s="91"/>
      <c r="DZ747" s="91"/>
      <c r="EA747" s="91"/>
      <c r="EB747" s="91"/>
      <c r="EC747" s="91"/>
      <c r="ED747" s="91"/>
      <c r="EE747" s="91"/>
      <c r="EF747" s="91"/>
      <c r="EG747" s="91"/>
      <c r="EH747" s="91"/>
      <c r="EI747" s="91"/>
      <c r="EJ747" s="91"/>
      <c r="EK747" s="91"/>
      <c r="EL747" s="91"/>
      <c r="EM747" s="91"/>
      <c r="EN747" s="91"/>
      <c r="EO747" s="91"/>
      <c r="EP747" s="91"/>
      <c r="EQ747" s="91"/>
      <c r="ER747" s="91"/>
      <c r="ES747" s="91"/>
      <c r="ET747" s="91"/>
      <c r="EU747" s="91"/>
      <c r="EV747" s="91"/>
      <c r="EW747" s="91"/>
      <c r="EX747" s="91"/>
      <c r="EY747" s="91"/>
      <c r="EZ747" s="91"/>
      <c r="FA747" s="91"/>
      <c r="FB747" s="91"/>
      <c r="FC747" s="91"/>
      <c r="FD747" s="91"/>
      <c r="FE747" s="91"/>
      <c r="FF747" s="91"/>
      <c r="FG747" s="91"/>
      <c r="FH747" s="91"/>
      <c r="FI747" s="91"/>
      <c r="FJ747" s="91"/>
      <c r="FK747" s="91"/>
      <c r="FL747" s="91"/>
      <c r="FM747" s="91"/>
      <c r="FN747" s="91"/>
      <c r="FO747" s="91"/>
      <c r="FP747" s="91"/>
      <c r="FQ747" s="91"/>
    </row>
    <row r="748" spans="1:173" ht="25.5" hidden="1">
      <c r="A748" s="100">
        <v>2240</v>
      </c>
      <c r="B748" s="100" t="s">
        <v>1802</v>
      </c>
      <c r="C748" s="231"/>
      <c r="D748" s="231"/>
      <c r="J748" s="89"/>
      <c r="AF748" s="91"/>
      <c r="AG748" s="91"/>
      <c r="AH748" s="91"/>
      <c r="AI748" s="91"/>
      <c r="AJ748" s="91"/>
      <c r="AK748" s="91"/>
      <c r="AL748" s="91"/>
      <c r="AM748" s="91"/>
      <c r="AN748" s="91"/>
      <c r="AO748" s="91"/>
      <c r="AP748" s="91"/>
      <c r="AQ748" s="91"/>
      <c r="AR748" s="91"/>
      <c r="AS748" s="91"/>
      <c r="AT748" s="91"/>
      <c r="AU748" s="91"/>
      <c r="AV748" s="91"/>
      <c r="AW748" s="91"/>
      <c r="AX748" s="91"/>
      <c r="AY748" s="91"/>
      <c r="AZ748" s="91"/>
      <c r="BA748" s="91"/>
      <c r="BB748" s="91"/>
      <c r="BC748" s="91"/>
      <c r="BD748" s="91"/>
      <c r="BE748" s="91"/>
      <c r="BF748" s="91"/>
      <c r="BG748" s="91"/>
      <c r="BH748" s="91"/>
      <c r="BI748" s="91"/>
      <c r="BJ748" s="91"/>
      <c r="BK748" s="91"/>
      <c r="BL748" s="91"/>
      <c r="BM748" s="91"/>
      <c r="BN748" s="91"/>
      <c r="BO748" s="91"/>
      <c r="BP748" s="91"/>
      <c r="BQ748" s="91"/>
      <c r="BR748" s="91"/>
      <c r="BS748" s="91"/>
      <c r="BT748" s="91"/>
      <c r="BU748" s="91"/>
      <c r="BV748" s="91"/>
      <c r="BW748" s="91"/>
      <c r="BX748" s="91"/>
      <c r="BY748" s="91"/>
      <c r="BZ748" s="91"/>
      <c r="CA748" s="91"/>
      <c r="CB748" s="91"/>
      <c r="CC748" s="91"/>
      <c r="CD748" s="91"/>
      <c r="CE748" s="91"/>
      <c r="CF748" s="91"/>
      <c r="CG748" s="91"/>
      <c r="CH748" s="91"/>
      <c r="CI748" s="91"/>
      <c r="CJ748" s="91"/>
      <c r="CK748" s="91"/>
      <c r="CL748" s="91"/>
      <c r="CM748" s="91"/>
      <c r="CN748" s="91"/>
      <c r="CO748" s="91"/>
      <c r="CP748" s="91"/>
      <c r="CQ748" s="91"/>
      <c r="CR748" s="91"/>
      <c r="CS748" s="91"/>
      <c r="CT748" s="91"/>
      <c r="CU748" s="91"/>
      <c r="CV748" s="91"/>
      <c r="CW748" s="91"/>
      <c r="CX748" s="91"/>
      <c r="CY748" s="91"/>
      <c r="CZ748" s="91"/>
      <c r="DA748" s="91"/>
      <c r="DB748" s="91"/>
      <c r="DC748" s="91"/>
      <c r="DD748" s="91"/>
      <c r="DE748" s="91"/>
      <c r="DF748" s="91"/>
      <c r="DG748" s="91"/>
      <c r="DH748" s="91"/>
      <c r="DI748" s="91"/>
      <c r="DJ748" s="91"/>
      <c r="DK748" s="91"/>
      <c r="DL748" s="91"/>
      <c r="DM748" s="91"/>
      <c r="DN748" s="91"/>
      <c r="DO748" s="91"/>
      <c r="DP748" s="91"/>
      <c r="DQ748" s="91"/>
      <c r="DR748" s="91"/>
      <c r="DS748" s="91"/>
      <c r="DT748" s="91"/>
      <c r="DU748" s="91"/>
      <c r="DV748" s="91"/>
      <c r="DW748" s="91"/>
      <c r="DX748" s="91"/>
      <c r="DY748" s="91"/>
      <c r="DZ748" s="91"/>
      <c r="EA748" s="91"/>
      <c r="EB748" s="91"/>
      <c r="EC748" s="91"/>
      <c r="ED748" s="91"/>
      <c r="EE748" s="91"/>
      <c r="EF748" s="91"/>
      <c r="EG748" s="91"/>
      <c r="EH748" s="91"/>
      <c r="EI748" s="91"/>
      <c r="EJ748" s="91"/>
      <c r="EK748" s="91"/>
      <c r="EL748" s="91"/>
      <c r="EM748" s="91"/>
      <c r="EN748" s="91"/>
      <c r="EO748" s="91"/>
      <c r="EP748" s="91"/>
      <c r="EQ748" s="91"/>
      <c r="ER748" s="91"/>
      <c r="ES748" s="91"/>
      <c r="ET748" s="91"/>
      <c r="EU748" s="91"/>
      <c r="EV748" s="91"/>
      <c r="EW748" s="91"/>
      <c r="EX748" s="91"/>
      <c r="EY748" s="91"/>
      <c r="EZ748" s="91"/>
      <c r="FA748" s="91"/>
      <c r="FB748" s="91"/>
      <c r="FC748" s="91"/>
      <c r="FD748" s="91"/>
      <c r="FE748" s="91"/>
      <c r="FF748" s="91"/>
      <c r="FG748" s="91"/>
      <c r="FH748" s="91"/>
      <c r="FI748" s="91"/>
      <c r="FJ748" s="91"/>
      <c r="FK748" s="91"/>
      <c r="FL748" s="91"/>
      <c r="FM748" s="91"/>
      <c r="FN748" s="91"/>
      <c r="FO748" s="91"/>
      <c r="FP748" s="91"/>
      <c r="FQ748" s="91"/>
    </row>
    <row r="749" spans="1:173" ht="12.75" hidden="1">
      <c r="A749" s="100">
        <v>2241</v>
      </c>
      <c r="B749" s="100" t="s">
        <v>1803</v>
      </c>
      <c r="C749" s="231"/>
      <c r="D749" s="231"/>
      <c r="J749" s="89"/>
      <c r="AF749" s="91"/>
      <c r="AG749" s="91"/>
      <c r="AH749" s="91"/>
      <c r="AI749" s="91"/>
      <c r="AJ749" s="91"/>
      <c r="AK749" s="91"/>
      <c r="AL749" s="91"/>
      <c r="AM749" s="91"/>
      <c r="AN749" s="91"/>
      <c r="AO749" s="91"/>
      <c r="AP749" s="91"/>
      <c r="AQ749" s="91"/>
      <c r="AR749" s="91"/>
      <c r="AS749" s="91"/>
      <c r="AT749" s="91"/>
      <c r="AU749" s="91"/>
      <c r="AV749" s="91"/>
      <c r="AW749" s="91"/>
      <c r="AX749" s="91"/>
      <c r="AY749" s="91"/>
      <c r="AZ749" s="91"/>
      <c r="BA749" s="91"/>
      <c r="BB749" s="91"/>
      <c r="BC749" s="91"/>
      <c r="BD749" s="91"/>
      <c r="BE749" s="91"/>
      <c r="BF749" s="91"/>
      <c r="BG749" s="91"/>
      <c r="BH749" s="91"/>
      <c r="BI749" s="91"/>
      <c r="BJ749" s="91"/>
      <c r="BK749" s="91"/>
      <c r="BL749" s="91"/>
      <c r="BM749" s="91"/>
      <c r="BN749" s="91"/>
      <c r="BO749" s="91"/>
      <c r="BP749" s="91"/>
      <c r="BQ749" s="91"/>
      <c r="BR749" s="91"/>
      <c r="BS749" s="91"/>
      <c r="BT749" s="91"/>
      <c r="BU749" s="91"/>
      <c r="BV749" s="91"/>
      <c r="BW749" s="91"/>
      <c r="BX749" s="91"/>
      <c r="BY749" s="91"/>
      <c r="BZ749" s="91"/>
      <c r="CA749" s="91"/>
      <c r="CB749" s="91"/>
      <c r="CC749" s="91"/>
      <c r="CD749" s="91"/>
      <c r="CE749" s="91"/>
      <c r="CF749" s="91"/>
      <c r="CG749" s="91"/>
      <c r="CH749" s="91"/>
      <c r="CI749" s="91"/>
      <c r="CJ749" s="91"/>
      <c r="CK749" s="91"/>
      <c r="CL749" s="91"/>
      <c r="CM749" s="91"/>
      <c r="CN749" s="91"/>
      <c r="CO749" s="91"/>
      <c r="CP749" s="91"/>
      <c r="CQ749" s="91"/>
      <c r="CR749" s="91"/>
      <c r="CS749" s="91"/>
      <c r="CT749" s="91"/>
      <c r="CU749" s="91"/>
      <c r="CV749" s="91"/>
      <c r="CW749" s="91"/>
      <c r="CX749" s="91"/>
      <c r="CY749" s="91"/>
      <c r="CZ749" s="91"/>
      <c r="DA749" s="91"/>
      <c r="DB749" s="91"/>
      <c r="DC749" s="91"/>
      <c r="DD749" s="91"/>
      <c r="DE749" s="91"/>
      <c r="DF749" s="91"/>
      <c r="DG749" s="91"/>
      <c r="DH749" s="91"/>
      <c r="DI749" s="91"/>
      <c r="DJ749" s="91"/>
      <c r="DK749" s="91"/>
      <c r="DL749" s="91"/>
      <c r="DM749" s="91"/>
      <c r="DN749" s="91"/>
      <c r="DO749" s="91"/>
      <c r="DP749" s="91"/>
      <c r="DQ749" s="91"/>
      <c r="DR749" s="91"/>
      <c r="DS749" s="91"/>
      <c r="DT749" s="91"/>
      <c r="DU749" s="91"/>
      <c r="DV749" s="91"/>
      <c r="DW749" s="91"/>
      <c r="DX749" s="91"/>
      <c r="DY749" s="91"/>
      <c r="DZ749" s="91"/>
      <c r="EA749" s="91"/>
      <c r="EB749" s="91"/>
      <c r="EC749" s="91"/>
      <c r="ED749" s="91"/>
      <c r="EE749" s="91"/>
      <c r="EF749" s="91"/>
      <c r="EG749" s="91"/>
      <c r="EH749" s="91"/>
      <c r="EI749" s="91"/>
      <c r="EJ749" s="91"/>
      <c r="EK749" s="91"/>
      <c r="EL749" s="91"/>
      <c r="EM749" s="91"/>
      <c r="EN749" s="91"/>
      <c r="EO749" s="91"/>
      <c r="EP749" s="91"/>
      <c r="EQ749" s="91"/>
      <c r="ER749" s="91"/>
      <c r="ES749" s="91"/>
      <c r="ET749" s="91"/>
      <c r="EU749" s="91"/>
      <c r="EV749" s="91"/>
      <c r="EW749" s="91"/>
      <c r="EX749" s="91"/>
      <c r="EY749" s="91"/>
      <c r="EZ749" s="91"/>
      <c r="FA749" s="91"/>
      <c r="FB749" s="91"/>
      <c r="FC749" s="91"/>
      <c r="FD749" s="91"/>
      <c r="FE749" s="91"/>
      <c r="FF749" s="91"/>
      <c r="FG749" s="91"/>
      <c r="FH749" s="91"/>
      <c r="FI749" s="91"/>
      <c r="FJ749" s="91"/>
      <c r="FK749" s="91"/>
      <c r="FL749" s="91"/>
      <c r="FM749" s="91"/>
      <c r="FN749" s="91"/>
      <c r="FO749" s="91"/>
      <c r="FP749" s="91"/>
      <c r="FQ749" s="91"/>
    </row>
    <row r="750" spans="1:173" ht="12.75" hidden="1">
      <c r="A750" s="100">
        <v>2242</v>
      </c>
      <c r="B750" s="100" t="s">
        <v>1804</v>
      </c>
      <c r="C750" s="231"/>
      <c r="D750" s="231"/>
      <c r="J750" s="89"/>
      <c r="AF750" s="91"/>
      <c r="AG750" s="91"/>
      <c r="AH750" s="91"/>
      <c r="AI750" s="91"/>
      <c r="AJ750" s="91"/>
      <c r="AK750" s="91"/>
      <c r="AL750" s="91"/>
      <c r="AM750" s="91"/>
      <c r="AN750" s="91"/>
      <c r="AO750" s="91"/>
      <c r="AP750" s="91"/>
      <c r="AQ750" s="91"/>
      <c r="AR750" s="91"/>
      <c r="AS750" s="91"/>
      <c r="AT750" s="91"/>
      <c r="AU750" s="91"/>
      <c r="AV750" s="91"/>
      <c r="AW750" s="91"/>
      <c r="AX750" s="91"/>
      <c r="AY750" s="91"/>
      <c r="AZ750" s="91"/>
      <c r="BA750" s="91"/>
      <c r="BB750" s="91"/>
      <c r="BC750" s="91"/>
      <c r="BD750" s="91"/>
      <c r="BE750" s="91"/>
      <c r="BF750" s="91"/>
      <c r="BG750" s="91"/>
      <c r="BH750" s="91"/>
      <c r="BI750" s="91"/>
      <c r="BJ750" s="91"/>
      <c r="BK750" s="91"/>
      <c r="BL750" s="91"/>
      <c r="BM750" s="91"/>
      <c r="BN750" s="91"/>
      <c r="BO750" s="91"/>
      <c r="BP750" s="91"/>
      <c r="BQ750" s="91"/>
      <c r="BR750" s="91"/>
      <c r="BS750" s="91"/>
      <c r="BT750" s="91"/>
      <c r="BU750" s="91"/>
      <c r="BV750" s="91"/>
      <c r="BW750" s="91"/>
      <c r="BX750" s="91"/>
      <c r="BY750" s="91"/>
      <c r="BZ750" s="91"/>
      <c r="CA750" s="91"/>
      <c r="CB750" s="91"/>
      <c r="CC750" s="91"/>
      <c r="CD750" s="91"/>
      <c r="CE750" s="91"/>
      <c r="CF750" s="91"/>
      <c r="CG750" s="91"/>
      <c r="CH750" s="91"/>
      <c r="CI750" s="91"/>
      <c r="CJ750" s="91"/>
      <c r="CK750" s="91"/>
      <c r="CL750" s="91"/>
      <c r="CM750" s="91"/>
      <c r="CN750" s="91"/>
      <c r="CO750" s="91"/>
      <c r="CP750" s="91"/>
      <c r="CQ750" s="91"/>
      <c r="CR750" s="91"/>
      <c r="CS750" s="91"/>
      <c r="CT750" s="91"/>
      <c r="CU750" s="91"/>
      <c r="CV750" s="91"/>
      <c r="CW750" s="91"/>
      <c r="CX750" s="91"/>
      <c r="CY750" s="91"/>
      <c r="CZ750" s="91"/>
      <c r="DA750" s="91"/>
      <c r="DB750" s="91"/>
      <c r="DC750" s="91"/>
      <c r="DD750" s="91"/>
      <c r="DE750" s="91"/>
      <c r="DF750" s="91"/>
      <c r="DG750" s="91"/>
      <c r="DH750" s="91"/>
      <c r="DI750" s="91"/>
      <c r="DJ750" s="91"/>
      <c r="DK750" s="91"/>
      <c r="DL750" s="91"/>
      <c r="DM750" s="91"/>
      <c r="DN750" s="91"/>
      <c r="DO750" s="91"/>
      <c r="DP750" s="91"/>
      <c r="DQ750" s="91"/>
      <c r="DR750" s="91"/>
      <c r="DS750" s="91"/>
      <c r="DT750" s="91"/>
      <c r="DU750" s="91"/>
      <c r="DV750" s="91"/>
      <c r="DW750" s="91"/>
      <c r="DX750" s="91"/>
      <c r="DY750" s="91"/>
      <c r="DZ750" s="91"/>
      <c r="EA750" s="91"/>
      <c r="EB750" s="91"/>
      <c r="EC750" s="91"/>
      <c r="ED750" s="91"/>
      <c r="EE750" s="91"/>
      <c r="EF750" s="91"/>
      <c r="EG750" s="91"/>
      <c r="EH750" s="91"/>
      <c r="EI750" s="91"/>
      <c r="EJ750" s="91"/>
      <c r="EK750" s="91"/>
      <c r="EL750" s="91"/>
      <c r="EM750" s="91"/>
      <c r="EN750" s="91"/>
      <c r="EO750" s="91"/>
      <c r="EP750" s="91"/>
      <c r="EQ750" s="91"/>
      <c r="ER750" s="91"/>
      <c r="ES750" s="91"/>
      <c r="ET750" s="91"/>
      <c r="EU750" s="91"/>
      <c r="EV750" s="91"/>
      <c r="EW750" s="91"/>
      <c r="EX750" s="91"/>
      <c r="EY750" s="91"/>
      <c r="EZ750" s="91"/>
      <c r="FA750" s="91"/>
      <c r="FB750" s="91"/>
      <c r="FC750" s="91"/>
      <c r="FD750" s="91"/>
      <c r="FE750" s="91"/>
      <c r="FF750" s="91"/>
      <c r="FG750" s="91"/>
      <c r="FH750" s="91"/>
      <c r="FI750" s="91"/>
      <c r="FJ750" s="91"/>
      <c r="FK750" s="91"/>
      <c r="FL750" s="91"/>
      <c r="FM750" s="91"/>
      <c r="FN750" s="91"/>
      <c r="FO750" s="91"/>
      <c r="FP750" s="91"/>
      <c r="FQ750" s="91"/>
    </row>
    <row r="751" spans="1:173" ht="25.5" hidden="1">
      <c r="A751" s="100">
        <v>2243</v>
      </c>
      <c r="B751" s="100" t="s">
        <v>1805</v>
      </c>
      <c r="C751" s="231"/>
      <c r="D751" s="231"/>
      <c r="J751" s="89"/>
      <c r="AF751" s="91"/>
      <c r="AG751" s="91"/>
      <c r="AH751" s="91"/>
      <c r="AI751" s="91"/>
      <c r="AJ751" s="91"/>
      <c r="AK751" s="91"/>
      <c r="AL751" s="91"/>
      <c r="AM751" s="91"/>
      <c r="AN751" s="91"/>
      <c r="AO751" s="91"/>
      <c r="AP751" s="91"/>
      <c r="AQ751" s="91"/>
      <c r="AR751" s="91"/>
      <c r="AS751" s="91"/>
      <c r="AT751" s="91"/>
      <c r="AU751" s="91"/>
      <c r="AV751" s="91"/>
      <c r="AW751" s="91"/>
      <c r="AX751" s="91"/>
      <c r="AY751" s="91"/>
      <c r="AZ751" s="91"/>
      <c r="BA751" s="91"/>
      <c r="BB751" s="91"/>
      <c r="BC751" s="91"/>
      <c r="BD751" s="91"/>
      <c r="BE751" s="91"/>
      <c r="BF751" s="91"/>
      <c r="BG751" s="91"/>
      <c r="BH751" s="91"/>
      <c r="BI751" s="91"/>
      <c r="BJ751" s="91"/>
      <c r="BK751" s="91"/>
      <c r="BL751" s="91"/>
      <c r="BM751" s="91"/>
      <c r="BN751" s="91"/>
      <c r="BO751" s="91"/>
      <c r="BP751" s="91"/>
      <c r="BQ751" s="91"/>
      <c r="BR751" s="91"/>
      <c r="BS751" s="91"/>
      <c r="BT751" s="91"/>
      <c r="BU751" s="91"/>
      <c r="BV751" s="91"/>
      <c r="BW751" s="91"/>
      <c r="BX751" s="91"/>
      <c r="BY751" s="91"/>
      <c r="BZ751" s="91"/>
      <c r="CA751" s="91"/>
      <c r="CB751" s="91"/>
      <c r="CC751" s="91"/>
      <c r="CD751" s="91"/>
      <c r="CE751" s="91"/>
      <c r="CF751" s="91"/>
      <c r="CG751" s="91"/>
      <c r="CH751" s="91"/>
      <c r="CI751" s="91"/>
      <c r="CJ751" s="91"/>
      <c r="CK751" s="91"/>
      <c r="CL751" s="91"/>
      <c r="CM751" s="91"/>
      <c r="CN751" s="91"/>
      <c r="CO751" s="91"/>
      <c r="CP751" s="91"/>
      <c r="CQ751" s="91"/>
      <c r="CR751" s="91"/>
      <c r="CS751" s="91"/>
      <c r="CT751" s="91"/>
      <c r="CU751" s="91"/>
      <c r="CV751" s="91"/>
      <c r="CW751" s="91"/>
      <c r="CX751" s="91"/>
      <c r="CY751" s="91"/>
      <c r="CZ751" s="91"/>
      <c r="DA751" s="91"/>
      <c r="DB751" s="91"/>
      <c r="DC751" s="91"/>
      <c r="DD751" s="91"/>
      <c r="DE751" s="91"/>
      <c r="DF751" s="91"/>
      <c r="DG751" s="91"/>
      <c r="DH751" s="91"/>
      <c r="DI751" s="91"/>
      <c r="DJ751" s="91"/>
      <c r="DK751" s="91"/>
      <c r="DL751" s="91"/>
      <c r="DM751" s="91"/>
      <c r="DN751" s="91"/>
      <c r="DO751" s="91"/>
      <c r="DP751" s="91"/>
      <c r="DQ751" s="91"/>
      <c r="DR751" s="91"/>
      <c r="DS751" s="91"/>
      <c r="DT751" s="91"/>
      <c r="DU751" s="91"/>
      <c r="DV751" s="91"/>
      <c r="DW751" s="91"/>
      <c r="DX751" s="91"/>
      <c r="DY751" s="91"/>
      <c r="DZ751" s="91"/>
      <c r="EA751" s="91"/>
      <c r="EB751" s="91"/>
      <c r="EC751" s="91"/>
      <c r="ED751" s="91"/>
      <c r="EE751" s="91"/>
      <c r="EF751" s="91"/>
      <c r="EG751" s="91"/>
      <c r="EH751" s="91"/>
      <c r="EI751" s="91"/>
      <c r="EJ751" s="91"/>
      <c r="EK751" s="91"/>
      <c r="EL751" s="91"/>
      <c r="EM751" s="91"/>
      <c r="EN751" s="91"/>
      <c r="EO751" s="91"/>
      <c r="EP751" s="91"/>
      <c r="EQ751" s="91"/>
      <c r="ER751" s="91"/>
      <c r="ES751" s="91"/>
      <c r="ET751" s="91"/>
      <c r="EU751" s="91"/>
      <c r="EV751" s="91"/>
      <c r="EW751" s="91"/>
      <c r="EX751" s="91"/>
      <c r="EY751" s="91"/>
      <c r="EZ751" s="91"/>
      <c r="FA751" s="91"/>
      <c r="FB751" s="91"/>
      <c r="FC751" s="91"/>
      <c r="FD751" s="91"/>
      <c r="FE751" s="91"/>
      <c r="FF751" s="91"/>
      <c r="FG751" s="91"/>
      <c r="FH751" s="91"/>
      <c r="FI751" s="91"/>
      <c r="FJ751" s="91"/>
      <c r="FK751" s="91"/>
      <c r="FL751" s="91"/>
      <c r="FM751" s="91"/>
      <c r="FN751" s="91"/>
      <c r="FO751" s="91"/>
      <c r="FP751" s="91"/>
      <c r="FQ751" s="91"/>
    </row>
    <row r="752" spans="1:173" ht="12.75" hidden="1">
      <c r="A752" s="100">
        <v>2244</v>
      </c>
      <c r="B752" s="100" t="s">
        <v>1806</v>
      </c>
      <c r="C752" s="231"/>
      <c r="D752" s="231"/>
      <c r="J752" s="89"/>
      <c r="AF752" s="91"/>
      <c r="AG752" s="91"/>
      <c r="AH752" s="91"/>
      <c r="AI752" s="91"/>
      <c r="AJ752" s="91"/>
      <c r="AK752" s="91"/>
      <c r="AL752" s="91"/>
      <c r="AM752" s="91"/>
      <c r="AN752" s="91"/>
      <c r="AO752" s="91"/>
      <c r="AP752" s="91"/>
      <c r="AQ752" s="91"/>
      <c r="AR752" s="91"/>
      <c r="AS752" s="91"/>
      <c r="AT752" s="91"/>
      <c r="AU752" s="91"/>
      <c r="AV752" s="91"/>
      <c r="AW752" s="91"/>
      <c r="AX752" s="91"/>
      <c r="AY752" s="91"/>
      <c r="AZ752" s="91"/>
      <c r="BA752" s="91"/>
      <c r="BB752" s="91"/>
      <c r="BC752" s="91"/>
      <c r="BD752" s="91"/>
      <c r="BE752" s="91"/>
      <c r="BF752" s="91"/>
      <c r="BG752" s="91"/>
      <c r="BH752" s="91"/>
      <c r="BI752" s="91"/>
      <c r="BJ752" s="91"/>
      <c r="BK752" s="91"/>
      <c r="BL752" s="91"/>
      <c r="BM752" s="91"/>
      <c r="BN752" s="91"/>
      <c r="BO752" s="91"/>
      <c r="BP752" s="91"/>
      <c r="BQ752" s="91"/>
      <c r="BR752" s="91"/>
      <c r="BS752" s="91"/>
      <c r="BT752" s="91"/>
      <c r="BU752" s="91"/>
      <c r="BV752" s="91"/>
      <c r="BW752" s="91"/>
      <c r="BX752" s="91"/>
      <c r="BY752" s="91"/>
      <c r="BZ752" s="91"/>
      <c r="CA752" s="91"/>
      <c r="CB752" s="91"/>
      <c r="CC752" s="91"/>
      <c r="CD752" s="91"/>
      <c r="CE752" s="91"/>
      <c r="CF752" s="91"/>
      <c r="CG752" s="91"/>
      <c r="CH752" s="91"/>
      <c r="CI752" s="91"/>
      <c r="CJ752" s="91"/>
      <c r="CK752" s="91"/>
      <c r="CL752" s="91"/>
      <c r="CM752" s="91"/>
      <c r="CN752" s="91"/>
      <c r="CO752" s="91"/>
      <c r="CP752" s="91"/>
      <c r="CQ752" s="91"/>
      <c r="CR752" s="91"/>
      <c r="CS752" s="91"/>
      <c r="CT752" s="91"/>
      <c r="CU752" s="91"/>
      <c r="CV752" s="91"/>
      <c r="CW752" s="91"/>
      <c r="CX752" s="91"/>
      <c r="CY752" s="91"/>
      <c r="CZ752" s="91"/>
      <c r="DA752" s="91"/>
      <c r="DB752" s="91"/>
      <c r="DC752" s="91"/>
      <c r="DD752" s="91"/>
      <c r="DE752" s="91"/>
      <c r="DF752" s="91"/>
      <c r="DG752" s="91"/>
      <c r="DH752" s="91"/>
      <c r="DI752" s="91"/>
      <c r="DJ752" s="91"/>
      <c r="DK752" s="91"/>
      <c r="DL752" s="91"/>
      <c r="DM752" s="91"/>
      <c r="DN752" s="91"/>
      <c r="DO752" s="91"/>
      <c r="DP752" s="91"/>
      <c r="DQ752" s="91"/>
      <c r="DR752" s="91"/>
      <c r="DS752" s="91"/>
      <c r="DT752" s="91"/>
      <c r="DU752" s="91"/>
      <c r="DV752" s="91"/>
      <c r="DW752" s="91"/>
      <c r="DX752" s="91"/>
      <c r="DY752" s="91"/>
      <c r="DZ752" s="91"/>
      <c r="EA752" s="91"/>
      <c r="EB752" s="91"/>
      <c r="EC752" s="91"/>
      <c r="ED752" s="91"/>
      <c r="EE752" s="91"/>
      <c r="EF752" s="91"/>
      <c r="EG752" s="91"/>
      <c r="EH752" s="91"/>
      <c r="EI752" s="91"/>
      <c r="EJ752" s="91"/>
      <c r="EK752" s="91"/>
      <c r="EL752" s="91"/>
      <c r="EM752" s="91"/>
      <c r="EN752" s="91"/>
      <c r="EO752" s="91"/>
      <c r="EP752" s="91"/>
      <c r="EQ752" s="91"/>
      <c r="ER752" s="91"/>
      <c r="ES752" s="91"/>
      <c r="ET752" s="91"/>
      <c r="EU752" s="91"/>
      <c r="EV752" s="91"/>
      <c r="EW752" s="91"/>
      <c r="EX752" s="91"/>
      <c r="EY752" s="91"/>
      <c r="EZ752" s="91"/>
      <c r="FA752" s="91"/>
      <c r="FB752" s="91"/>
      <c r="FC752" s="91"/>
      <c r="FD752" s="91"/>
      <c r="FE752" s="91"/>
      <c r="FF752" s="91"/>
      <c r="FG752" s="91"/>
      <c r="FH752" s="91"/>
      <c r="FI752" s="91"/>
      <c r="FJ752" s="91"/>
      <c r="FK752" s="91"/>
      <c r="FL752" s="91"/>
      <c r="FM752" s="91"/>
      <c r="FN752" s="91"/>
      <c r="FO752" s="91"/>
      <c r="FP752" s="91"/>
      <c r="FQ752" s="91"/>
    </row>
    <row r="753" spans="1:173" ht="25.5" hidden="1">
      <c r="A753" s="100">
        <v>2245</v>
      </c>
      <c r="B753" s="100" t="s">
        <v>1807</v>
      </c>
      <c r="C753" s="231"/>
      <c r="D753" s="231"/>
      <c r="J753" s="89"/>
      <c r="AF753" s="91"/>
      <c r="AG753" s="91"/>
      <c r="AH753" s="91"/>
      <c r="AI753" s="91"/>
      <c r="AJ753" s="91"/>
      <c r="AK753" s="91"/>
      <c r="AL753" s="91"/>
      <c r="AM753" s="91"/>
      <c r="AN753" s="91"/>
      <c r="AO753" s="91"/>
      <c r="AP753" s="91"/>
      <c r="AQ753" s="91"/>
      <c r="AR753" s="91"/>
      <c r="AS753" s="91"/>
      <c r="AT753" s="91"/>
      <c r="AU753" s="91"/>
      <c r="AV753" s="91"/>
      <c r="AW753" s="91"/>
      <c r="AX753" s="91"/>
      <c r="AY753" s="91"/>
      <c r="AZ753" s="91"/>
      <c r="BA753" s="91"/>
      <c r="BB753" s="91"/>
      <c r="BC753" s="91"/>
      <c r="BD753" s="91"/>
      <c r="BE753" s="91"/>
      <c r="BF753" s="91"/>
      <c r="BG753" s="91"/>
      <c r="BH753" s="91"/>
      <c r="BI753" s="91"/>
      <c r="BJ753" s="91"/>
      <c r="BK753" s="91"/>
      <c r="BL753" s="91"/>
      <c r="BM753" s="91"/>
      <c r="BN753" s="91"/>
      <c r="BO753" s="91"/>
      <c r="BP753" s="91"/>
      <c r="BQ753" s="91"/>
      <c r="BR753" s="91"/>
      <c r="BS753" s="91"/>
      <c r="BT753" s="91"/>
      <c r="BU753" s="91"/>
      <c r="BV753" s="91"/>
      <c r="BW753" s="91"/>
      <c r="BX753" s="91"/>
      <c r="BY753" s="91"/>
      <c r="BZ753" s="91"/>
      <c r="CA753" s="91"/>
      <c r="CB753" s="91"/>
      <c r="CC753" s="91"/>
      <c r="CD753" s="91"/>
      <c r="CE753" s="91"/>
      <c r="CF753" s="91"/>
      <c r="CG753" s="91"/>
      <c r="CH753" s="91"/>
      <c r="CI753" s="91"/>
      <c r="CJ753" s="91"/>
      <c r="CK753" s="91"/>
      <c r="CL753" s="91"/>
      <c r="CM753" s="91"/>
      <c r="CN753" s="91"/>
      <c r="CO753" s="91"/>
      <c r="CP753" s="91"/>
      <c r="CQ753" s="91"/>
      <c r="CR753" s="91"/>
      <c r="CS753" s="91"/>
      <c r="CT753" s="91"/>
      <c r="CU753" s="91"/>
      <c r="CV753" s="91"/>
      <c r="CW753" s="91"/>
      <c r="CX753" s="91"/>
      <c r="CY753" s="91"/>
      <c r="CZ753" s="91"/>
      <c r="DA753" s="91"/>
      <c r="DB753" s="91"/>
      <c r="DC753" s="91"/>
      <c r="DD753" s="91"/>
      <c r="DE753" s="91"/>
      <c r="DF753" s="91"/>
      <c r="DG753" s="91"/>
      <c r="DH753" s="91"/>
      <c r="DI753" s="91"/>
      <c r="DJ753" s="91"/>
      <c r="DK753" s="91"/>
      <c r="DL753" s="91"/>
      <c r="DM753" s="91"/>
      <c r="DN753" s="91"/>
      <c r="DO753" s="91"/>
      <c r="DP753" s="91"/>
      <c r="DQ753" s="91"/>
      <c r="DR753" s="91"/>
      <c r="DS753" s="91"/>
      <c r="DT753" s="91"/>
      <c r="DU753" s="91"/>
      <c r="DV753" s="91"/>
      <c r="DW753" s="91"/>
      <c r="DX753" s="91"/>
      <c r="DY753" s="91"/>
      <c r="DZ753" s="91"/>
      <c r="EA753" s="91"/>
      <c r="EB753" s="91"/>
      <c r="EC753" s="91"/>
      <c r="ED753" s="91"/>
      <c r="EE753" s="91"/>
      <c r="EF753" s="91"/>
      <c r="EG753" s="91"/>
      <c r="EH753" s="91"/>
      <c r="EI753" s="91"/>
      <c r="EJ753" s="91"/>
      <c r="EK753" s="91"/>
      <c r="EL753" s="91"/>
      <c r="EM753" s="91"/>
      <c r="EN753" s="91"/>
      <c r="EO753" s="91"/>
      <c r="EP753" s="91"/>
      <c r="EQ753" s="91"/>
      <c r="ER753" s="91"/>
      <c r="ES753" s="91"/>
      <c r="ET753" s="91"/>
      <c r="EU753" s="91"/>
      <c r="EV753" s="91"/>
      <c r="EW753" s="91"/>
      <c r="EX753" s="91"/>
      <c r="EY753" s="91"/>
      <c r="EZ753" s="91"/>
      <c r="FA753" s="91"/>
      <c r="FB753" s="91"/>
      <c r="FC753" s="91"/>
      <c r="FD753" s="91"/>
      <c r="FE753" s="91"/>
      <c r="FF753" s="91"/>
      <c r="FG753" s="91"/>
      <c r="FH753" s="91"/>
      <c r="FI753" s="91"/>
      <c r="FJ753" s="91"/>
      <c r="FK753" s="91"/>
      <c r="FL753" s="91"/>
      <c r="FM753" s="91"/>
      <c r="FN753" s="91"/>
      <c r="FO753" s="91"/>
      <c r="FP753" s="91"/>
      <c r="FQ753" s="91"/>
    </row>
    <row r="754" spans="1:173" ht="12.75" hidden="1">
      <c r="A754" s="100">
        <v>2246</v>
      </c>
      <c r="B754" s="100" t="s">
        <v>1808</v>
      </c>
      <c r="C754" s="231"/>
      <c r="D754" s="231"/>
      <c r="J754" s="89"/>
      <c r="AF754" s="91"/>
      <c r="AG754" s="91"/>
      <c r="AH754" s="91"/>
      <c r="AI754" s="91"/>
      <c r="AJ754" s="91"/>
      <c r="AK754" s="91"/>
      <c r="AL754" s="91"/>
      <c r="AM754" s="91"/>
      <c r="AN754" s="91"/>
      <c r="AO754" s="91"/>
      <c r="AP754" s="91"/>
      <c r="AQ754" s="91"/>
      <c r="AR754" s="91"/>
      <c r="AS754" s="91"/>
      <c r="AT754" s="91"/>
      <c r="AU754" s="91"/>
      <c r="AV754" s="91"/>
      <c r="AW754" s="91"/>
      <c r="AX754" s="91"/>
      <c r="AY754" s="91"/>
      <c r="AZ754" s="91"/>
      <c r="BA754" s="91"/>
      <c r="BB754" s="91"/>
      <c r="BC754" s="91"/>
      <c r="BD754" s="91"/>
      <c r="BE754" s="91"/>
      <c r="BF754" s="91"/>
      <c r="BG754" s="91"/>
      <c r="BH754" s="91"/>
      <c r="BI754" s="91"/>
      <c r="BJ754" s="91"/>
      <c r="BK754" s="91"/>
      <c r="BL754" s="91"/>
      <c r="BM754" s="91"/>
      <c r="BN754" s="91"/>
      <c r="BO754" s="91"/>
      <c r="BP754" s="91"/>
      <c r="BQ754" s="91"/>
      <c r="BR754" s="91"/>
      <c r="BS754" s="91"/>
      <c r="BT754" s="91"/>
      <c r="BU754" s="91"/>
      <c r="BV754" s="91"/>
      <c r="BW754" s="91"/>
      <c r="BX754" s="91"/>
      <c r="BY754" s="91"/>
      <c r="BZ754" s="91"/>
      <c r="CA754" s="91"/>
      <c r="CB754" s="91"/>
      <c r="CC754" s="91"/>
      <c r="CD754" s="91"/>
      <c r="CE754" s="91"/>
      <c r="CF754" s="91"/>
      <c r="CG754" s="91"/>
      <c r="CH754" s="91"/>
      <c r="CI754" s="91"/>
      <c r="CJ754" s="91"/>
      <c r="CK754" s="91"/>
      <c r="CL754" s="91"/>
      <c r="CM754" s="91"/>
      <c r="CN754" s="91"/>
      <c r="CO754" s="91"/>
      <c r="CP754" s="91"/>
      <c r="CQ754" s="91"/>
      <c r="CR754" s="91"/>
      <c r="CS754" s="91"/>
      <c r="CT754" s="91"/>
      <c r="CU754" s="91"/>
      <c r="CV754" s="91"/>
      <c r="CW754" s="91"/>
      <c r="CX754" s="91"/>
      <c r="CY754" s="91"/>
      <c r="CZ754" s="91"/>
      <c r="DA754" s="91"/>
      <c r="DB754" s="91"/>
      <c r="DC754" s="91"/>
      <c r="DD754" s="91"/>
      <c r="DE754" s="91"/>
      <c r="DF754" s="91"/>
      <c r="DG754" s="91"/>
      <c r="DH754" s="91"/>
      <c r="DI754" s="91"/>
      <c r="DJ754" s="91"/>
      <c r="DK754" s="91"/>
      <c r="DL754" s="91"/>
      <c r="DM754" s="91"/>
      <c r="DN754" s="91"/>
      <c r="DO754" s="91"/>
      <c r="DP754" s="91"/>
      <c r="DQ754" s="91"/>
      <c r="DR754" s="91"/>
      <c r="DS754" s="91"/>
      <c r="DT754" s="91"/>
      <c r="DU754" s="91"/>
      <c r="DV754" s="91"/>
      <c r="DW754" s="91"/>
      <c r="DX754" s="91"/>
      <c r="DY754" s="91"/>
      <c r="DZ754" s="91"/>
      <c r="EA754" s="91"/>
      <c r="EB754" s="91"/>
      <c r="EC754" s="91"/>
      <c r="ED754" s="91"/>
      <c r="EE754" s="91"/>
      <c r="EF754" s="91"/>
      <c r="EG754" s="91"/>
      <c r="EH754" s="91"/>
      <c r="EI754" s="91"/>
      <c r="EJ754" s="91"/>
      <c r="EK754" s="91"/>
      <c r="EL754" s="91"/>
      <c r="EM754" s="91"/>
      <c r="EN754" s="91"/>
      <c r="EO754" s="91"/>
      <c r="EP754" s="91"/>
      <c r="EQ754" s="91"/>
      <c r="ER754" s="91"/>
      <c r="ES754" s="91"/>
      <c r="ET754" s="91"/>
      <c r="EU754" s="91"/>
      <c r="EV754" s="91"/>
      <c r="EW754" s="91"/>
      <c r="EX754" s="91"/>
      <c r="EY754" s="91"/>
      <c r="EZ754" s="91"/>
      <c r="FA754" s="91"/>
      <c r="FB754" s="91"/>
      <c r="FC754" s="91"/>
      <c r="FD754" s="91"/>
      <c r="FE754" s="91"/>
      <c r="FF754" s="91"/>
      <c r="FG754" s="91"/>
      <c r="FH754" s="91"/>
      <c r="FI754" s="91"/>
      <c r="FJ754" s="91"/>
      <c r="FK754" s="91"/>
      <c r="FL754" s="91"/>
      <c r="FM754" s="91"/>
      <c r="FN754" s="91"/>
      <c r="FO754" s="91"/>
      <c r="FP754" s="91"/>
      <c r="FQ754" s="91"/>
    </row>
    <row r="755" spans="1:173" ht="12.75" hidden="1">
      <c r="A755" s="100">
        <v>2249</v>
      </c>
      <c r="B755" s="100" t="s">
        <v>1809</v>
      </c>
      <c r="C755" s="231"/>
      <c r="D755" s="231"/>
      <c r="J755" s="89"/>
      <c r="AF755" s="91"/>
      <c r="AG755" s="91"/>
      <c r="AH755" s="91"/>
      <c r="AI755" s="91"/>
      <c r="AJ755" s="91"/>
      <c r="AK755" s="91"/>
      <c r="AL755" s="91"/>
      <c r="AM755" s="91"/>
      <c r="AN755" s="91"/>
      <c r="AO755" s="91"/>
      <c r="AP755" s="91"/>
      <c r="AQ755" s="91"/>
      <c r="AR755" s="91"/>
      <c r="AS755" s="91"/>
      <c r="AT755" s="91"/>
      <c r="AU755" s="91"/>
      <c r="AV755" s="91"/>
      <c r="AW755" s="91"/>
      <c r="AX755" s="91"/>
      <c r="AY755" s="91"/>
      <c r="AZ755" s="91"/>
      <c r="BA755" s="91"/>
      <c r="BB755" s="91"/>
      <c r="BC755" s="91"/>
      <c r="BD755" s="91"/>
      <c r="BE755" s="91"/>
      <c r="BF755" s="91"/>
      <c r="BG755" s="91"/>
      <c r="BH755" s="91"/>
      <c r="BI755" s="91"/>
      <c r="BJ755" s="91"/>
      <c r="BK755" s="91"/>
      <c r="BL755" s="91"/>
      <c r="BM755" s="91"/>
      <c r="BN755" s="91"/>
      <c r="BO755" s="91"/>
      <c r="BP755" s="91"/>
      <c r="BQ755" s="91"/>
      <c r="BR755" s="91"/>
      <c r="BS755" s="91"/>
      <c r="BT755" s="91"/>
      <c r="BU755" s="91"/>
      <c r="BV755" s="91"/>
      <c r="BW755" s="91"/>
      <c r="BX755" s="91"/>
      <c r="BY755" s="91"/>
      <c r="BZ755" s="91"/>
      <c r="CA755" s="91"/>
      <c r="CB755" s="91"/>
      <c r="CC755" s="91"/>
      <c r="CD755" s="91"/>
      <c r="CE755" s="91"/>
      <c r="CF755" s="91"/>
      <c r="CG755" s="91"/>
      <c r="CH755" s="91"/>
      <c r="CI755" s="91"/>
      <c r="CJ755" s="91"/>
      <c r="CK755" s="91"/>
      <c r="CL755" s="91"/>
      <c r="CM755" s="91"/>
      <c r="CN755" s="91"/>
      <c r="CO755" s="91"/>
      <c r="CP755" s="91"/>
      <c r="CQ755" s="91"/>
      <c r="CR755" s="91"/>
      <c r="CS755" s="91"/>
      <c r="CT755" s="91"/>
      <c r="CU755" s="91"/>
      <c r="CV755" s="91"/>
      <c r="CW755" s="91"/>
      <c r="CX755" s="91"/>
      <c r="CY755" s="91"/>
      <c r="CZ755" s="91"/>
      <c r="DA755" s="91"/>
      <c r="DB755" s="91"/>
      <c r="DC755" s="91"/>
      <c r="DD755" s="91"/>
      <c r="DE755" s="91"/>
      <c r="DF755" s="91"/>
      <c r="DG755" s="91"/>
      <c r="DH755" s="91"/>
      <c r="DI755" s="91"/>
      <c r="DJ755" s="91"/>
      <c r="DK755" s="91"/>
      <c r="DL755" s="91"/>
      <c r="DM755" s="91"/>
      <c r="DN755" s="91"/>
      <c r="DO755" s="91"/>
      <c r="DP755" s="91"/>
      <c r="DQ755" s="91"/>
      <c r="DR755" s="91"/>
      <c r="DS755" s="91"/>
      <c r="DT755" s="91"/>
      <c r="DU755" s="91"/>
      <c r="DV755" s="91"/>
      <c r="DW755" s="91"/>
      <c r="DX755" s="91"/>
      <c r="DY755" s="91"/>
      <c r="DZ755" s="91"/>
      <c r="EA755" s="91"/>
      <c r="EB755" s="91"/>
      <c r="EC755" s="91"/>
      <c r="ED755" s="91"/>
      <c r="EE755" s="91"/>
      <c r="EF755" s="91"/>
      <c r="EG755" s="91"/>
      <c r="EH755" s="91"/>
      <c r="EI755" s="91"/>
      <c r="EJ755" s="91"/>
      <c r="EK755" s="91"/>
      <c r="EL755" s="91"/>
      <c r="EM755" s="91"/>
      <c r="EN755" s="91"/>
      <c r="EO755" s="91"/>
      <c r="EP755" s="91"/>
      <c r="EQ755" s="91"/>
      <c r="ER755" s="91"/>
      <c r="ES755" s="91"/>
      <c r="ET755" s="91"/>
      <c r="EU755" s="91"/>
      <c r="EV755" s="91"/>
      <c r="EW755" s="91"/>
      <c r="EX755" s="91"/>
      <c r="EY755" s="91"/>
      <c r="EZ755" s="91"/>
      <c r="FA755" s="91"/>
      <c r="FB755" s="91"/>
      <c r="FC755" s="91"/>
      <c r="FD755" s="91"/>
      <c r="FE755" s="91"/>
      <c r="FF755" s="91"/>
      <c r="FG755" s="91"/>
      <c r="FH755" s="91"/>
      <c r="FI755" s="91"/>
      <c r="FJ755" s="91"/>
      <c r="FK755" s="91"/>
      <c r="FL755" s="91"/>
      <c r="FM755" s="91"/>
      <c r="FN755" s="91"/>
      <c r="FO755" s="91"/>
      <c r="FP755" s="91"/>
      <c r="FQ755" s="91"/>
    </row>
    <row r="756" spans="1:173" ht="12.75" hidden="1">
      <c r="A756" s="100">
        <v>2250</v>
      </c>
      <c r="B756" s="100" t="s">
        <v>1810</v>
      </c>
      <c r="C756" s="231"/>
      <c r="D756" s="231"/>
      <c r="J756" s="89"/>
      <c r="AF756" s="91"/>
      <c r="AG756" s="91"/>
      <c r="AH756" s="91"/>
      <c r="AI756" s="91"/>
      <c r="AJ756" s="91"/>
      <c r="AK756" s="91"/>
      <c r="AL756" s="91"/>
      <c r="AM756" s="91"/>
      <c r="AN756" s="91"/>
      <c r="AO756" s="91"/>
      <c r="AP756" s="91"/>
      <c r="AQ756" s="91"/>
      <c r="AR756" s="91"/>
      <c r="AS756" s="91"/>
      <c r="AT756" s="91"/>
      <c r="AU756" s="91"/>
      <c r="AV756" s="91"/>
      <c r="AW756" s="91"/>
      <c r="AX756" s="91"/>
      <c r="AY756" s="91"/>
      <c r="AZ756" s="91"/>
      <c r="BA756" s="91"/>
      <c r="BB756" s="91"/>
      <c r="BC756" s="91"/>
      <c r="BD756" s="91"/>
      <c r="BE756" s="91"/>
      <c r="BF756" s="91"/>
      <c r="BG756" s="91"/>
      <c r="BH756" s="91"/>
      <c r="BI756" s="91"/>
      <c r="BJ756" s="91"/>
      <c r="BK756" s="91"/>
      <c r="BL756" s="91"/>
      <c r="BM756" s="91"/>
      <c r="BN756" s="91"/>
      <c r="BO756" s="91"/>
      <c r="BP756" s="91"/>
      <c r="BQ756" s="91"/>
      <c r="BR756" s="91"/>
      <c r="BS756" s="91"/>
      <c r="BT756" s="91"/>
      <c r="BU756" s="91"/>
      <c r="BV756" s="91"/>
      <c r="BW756" s="91"/>
      <c r="BX756" s="91"/>
      <c r="BY756" s="91"/>
      <c r="BZ756" s="91"/>
      <c r="CA756" s="91"/>
      <c r="CB756" s="91"/>
      <c r="CC756" s="91"/>
      <c r="CD756" s="91"/>
      <c r="CE756" s="91"/>
      <c r="CF756" s="91"/>
      <c r="CG756" s="91"/>
      <c r="CH756" s="91"/>
      <c r="CI756" s="91"/>
      <c r="CJ756" s="91"/>
      <c r="CK756" s="91"/>
      <c r="CL756" s="91"/>
      <c r="CM756" s="91"/>
      <c r="CN756" s="91"/>
      <c r="CO756" s="91"/>
      <c r="CP756" s="91"/>
      <c r="CQ756" s="91"/>
      <c r="CR756" s="91"/>
      <c r="CS756" s="91"/>
      <c r="CT756" s="91"/>
      <c r="CU756" s="91"/>
      <c r="CV756" s="91"/>
      <c r="CW756" s="91"/>
      <c r="CX756" s="91"/>
      <c r="CY756" s="91"/>
      <c r="CZ756" s="91"/>
      <c r="DA756" s="91"/>
      <c r="DB756" s="91"/>
      <c r="DC756" s="91"/>
      <c r="DD756" s="91"/>
      <c r="DE756" s="91"/>
      <c r="DF756" s="91"/>
      <c r="DG756" s="91"/>
      <c r="DH756" s="91"/>
      <c r="DI756" s="91"/>
      <c r="DJ756" s="91"/>
      <c r="DK756" s="91"/>
      <c r="DL756" s="91"/>
      <c r="DM756" s="91"/>
      <c r="DN756" s="91"/>
      <c r="DO756" s="91"/>
      <c r="DP756" s="91"/>
      <c r="DQ756" s="91"/>
      <c r="DR756" s="91"/>
      <c r="DS756" s="91"/>
      <c r="DT756" s="91"/>
      <c r="DU756" s="91"/>
      <c r="DV756" s="91"/>
      <c r="DW756" s="91"/>
      <c r="DX756" s="91"/>
      <c r="DY756" s="91"/>
      <c r="DZ756" s="91"/>
      <c r="EA756" s="91"/>
      <c r="EB756" s="91"/>
      <c r="EC756" s="91"/>
      <c r="ED756" s="91"/>
      <c r="EE756" s="91"/>
      <c r="EF756" s="91"/>
      <c r="EG756" s="91"/>
      <c r="EH756" s="91"/>
      <c r="EI756" s="91"/>
      <c r="EJ756" s="91"/>
      <c r="EK756" s="91"/>
      <c r="EL756" s="91"/>
      <c r="EM756" s="91"/>
      <c r="EN756" s="91"/>
      <c r="EO756" s="91"/>
      <c r="EP756" s="91"/>
      <c r="EQ756" s="91"/>
      <c r="ER756" s="91"/>
      <c r="ES756" s="91"/>
      <c r="ET756" s="91"/>
      <c r="EU756" s="91"/>
      <c r="EV756" s="91"/>
      <c r="EW756" s="91"/>
      <c r="EX756" s="91"/>
      <c r="EY756" s="91"/>
      <c r="EZ756" s="91"/>
      <c r="FA756" s="91"/>
      <c r="FB756" s="91"/>
      <c r="FC756" s="91"/>
      <c r="FD756" s="91"/>
      <c r="FE756" s="91"/>
      <c r="FF756" s="91"/>
      <c r="FG756" s="91"/>
      <c r="FH756" s="91"/>
      <c r="FI756" s="91"/>
      <c r="FJ756" s="91"/>
      <c r="FK756" s="91"/>
      <c r="FL756" s="91"/>
      <c r="FM756" s="91"/>
      <c r="FN756" s="91"/>
      <c r="FO756" s="91"/>
      <c r="FP756" s="91"/>
      <c r="FQ756" s="91"/>
    </row>
    <row r="757" spans="1:173" ht="12.75" hidden="1">
      <c r="A757" s="100">
        <v>2251</v>
      </c>
      <c r="B757" s="100" t="s">
        <v>1811</v>
      </c>
      <c r="C757" s="231"/>
      <c r="D757" s="231"/>
      <c r="J757" s="89"/>
      <c r="AF757" s="91"/>
      <c r="AG757" s="91"/>
      <c r="AH757" s="91"/>
      <c r="AI757" s="91"/>
      <c r="AJ757" s="91"/>
      <c r="AK757" s="91"/>
      <c r="AL757" s="91"/>
      <c r="AM757" s="91"/>
      <c r="AN757" s="91"/>
      <c r="AO757" s="91"/>
      <c r="AP757" s="91"/>
      <c r="AQ757" s="91"/>
      <c r="AR757" s="91"/>
      <c r="AS757" s="91"/>
      <c r="AT757" s="91"/>
      <c r="AU757" s="91"/>
      <c r="AV757" s="91"/>
      <c r="AW757" s="91"/>
      <c r="AX757" s="91"/>
      <c r="AY757" s="91"/>
      <c r="AZ757" s="91"/>
      <c r="BA757" s="91"/>
      <c r="BB757" s="91"/>
      <c r="BC757" s="91"/>
      <c r="BD757" s="91"/>
      <c r="BE757" s="91"/>
      <c r="BF757" s="91"/>
      <c r="BG757" s="91"/>
      <c r="BH757" s="91"/>
      <c r="BI757" s="91"/>
      <c r="BJ757" s="91"/>
      <c r="BK757" s="91"/>
      <c r="BL757" s="91"/>
      <c r="BM757" s="91"/>
      <c r="BN757" s="91"/>
      <c r="BO757" s="91"/>
      <c r="BP757" s="91"/>
      <c r="BQ757" s="91"/>
      <c r="BR757" s="91"/>
      <c r="BS757" s="91"/>
      <c r="BT757" s="91"/>
      <c r="BU757" s="91"/>
      <c r="BV757" s="91"/>
      <c r="BW757" s="91"/>
      <c r="BX757" s="91"/>
      <c r="BY757" s="91"/>
      <c r="BZ757" s="91"/>
      <c r="CA757" s="91"/>
      <c r="CB757" s="91"/>
      <c r="CC757" s="91"/>
      <c r="CD757" s="91"/>
      <c r="CE757" s="91"/>
      <c r="CF757" s="91"/>
      <c r="CG757" s="91"/>
      <c r="CH757" s="91"/>
      <c r="CI757" s="91"/>
      <c r="CJ757" s="91"/>
      <c r="CK757" s="91"/>
      <c r="CL757" s="91"/>
      <c r="CM757" s="91"/>
      <c r="CN757" s="91"/>
      <c r="CO757" s="91"/>
      <c r="CP757" s="91"/>
      <c r="CQ757" s="91"/>
      <c r="CR757" s="91"/>
      <c r="CS757" s="91"/>
      <c r="CT757" s="91"/>
      <c r="CU757" s="91"/>
      <c r="CV757" s="91"/>
      <c r="CW757" s="91"/>
      <c r="CX757" s="91"/>
      <c r="CY757" s="91"/>
      <c r="CZ757" s="91"/>
      <c r="DA757" s="91"/>
      <c r="DB757" s="91"/>
      <c r="DC757" s="91"/>
      <c r="DD757" s="91"/>
      <c r="DE757" s="91"/>
      <c r="DF757" s="91"/>
      <c r="DG757" s="91"/>
      <c r="DH757" s="91"/>
      <c r="DI757" s="91"/>
      <c r="DJ757" s="91"/>
      <c r="DK757" s="91"/>
      <c r="DL757" s="91"/>
      <c r="DM757" s="91"/>
      <c r="DN757" s="91"/>
      <c r="DO757" s="91"/>
      <c r="DP757" s="91"/>
      <c r="DQ757" s="91"/>
      <c r="DR757" s="91"/>
      <c r="DS757" s="91"/>
      <c r="DT757" s="91"/>
      <c r="DU757" s="91"/>
      <c r="DV757" s="91"/>
      <c r="DW757" s="91"/>
      <c r="DX757" s="91"/>
      <c r="DY757" s="91"/>
      <c r="DZ757" s="91"/>
      <c r="EA757" s="91"/>
      <c r="EB757" s="91"/>
      <c r="EC757" s="91"/>
      <c r="ED757" s="91"/>
      <c r="EE757" s="91"/>
      <c r="EF757" s="91"/>
      <c r="EG757" s="91"/>
      <c r="EH757" s="91"/>
      <c r="EI757" s="91"/>
      <c r="EJ757" s="91"/>
      <c r="EK757" s="91"/>
      <c r="EL757" s="91"/>
      <c r="EM757" s="91"/>
      <c r="EN757" s="91"/>
      <c r="EO757" s="91"/>
      <c r="EP757" s="91"/>
      <c r="EQ757" s="91"/>
      <c r="ER757" s="91"/>
      <c r="ES757" s="91"/>
      <c r="ET757" s="91"/>
      <c r="EU757" s="91"/>
      <c r="EV757" s="91"/>
      <c r="EW757" s="91"/>
      <c r="EX757" s="91"/>
      <c r="EY757" s="91"/>
      <c r="EZ757" s="91"/>
      <c r="FA757" s="91"/>
      <c r="FB757" s="91"/>
      <c r="FC757" s="91"/>
      <c r="FD757" s="91"/>
      <c r="FE757" s="91"/>
      <c r="FF757" s="91"/>
      <c r="FG757" s="91"/>
      <c r="FH757" s="91"/>
      <c r="FI757" s="91"/>
      <c r="FJ757" s="91"/>
      <c r="FK757" s="91"/>
      <c r="FL757" s="91"/>
      <c r="FM757" s="91"/>
      <c r="FN757" s="91"/>
      <c r="FO757" s="91"/>
      <c r="FP757" s="91"/>
      <c r="FQ757" s="91"/>
    </row>
    <row r="758" spans="1:173" ht="12.75" hidden="1">
      <c r="A758" s="100">
        <v>2252</v>
      </c>
      <c r="B758" s="100" t="s">
        <v>1812</v>
      </c>
      <c r="C758" s="231"/>
      <c r="D758" s="231"/>
      <c r="J758" s="89"/>
      <c r="AF758" s="91"/>
      <c r="AG758" s="91"/>
      <c r="AH758" s="91"/>
      <c r="AI758" s="91"/>
      <c r="AJ758" s="91"/>
      <c r="AK758" s="91"/>
      <c r="AL758" s="91"/>
      <c r="AM758" s="91"/>
      <c r="AN758" s="91"/>
      <c r="AO758" s="91"/>
      <c r="AP758" s="91"/>
      <c r="AQ758" s="91"/>
      <c r="AR758" s="91"/>
      <c r="AS758" s="91"/>
      <c r="AT758" s="91"/>
      <c r="AU758" s="91"/>
      <c r="AV758" s="91"/>
      <c r="AW758" s="91"/>
      <c r="AX758" s="91"/>
      <c r="AY758" s="91"/>
      <c r="AZ758" s="91"/>
      <c r="BA758" s="91"/>
      <c r="BB758" s="91"/>
      <c r="BC758" s="91"/>
      <c r="BD758" s="91"/>
      <c r="BE758" s="91"/>
      <c r="BF758" s="91"/>
      <c r="BG758" s="91"/>
      <c r="BH758" s="91"/>
      <c r="BI758" s="91"/>
      <c r="BJ758" s="91"/>
      <c r="BK758" s="91"/>
      <c r="BL758" s="91"/>
      <c r="BM758" s="91"/>
      <c r="BN758" s="91"/>
      <c r="BO758" s="91"/>
      <c r="BP758" s="91"/>
      <c r="BQ758" s="91"/>
      <c r="BR758" s="91"/>
      <c r="BS758" s="91"/>
      <c r="BT758" s="91"/>
      <c r="BU758" s="91"/>
      <c r="BV758" s="91"/>
      <c r="BW758" s="91"/>
      <c r="BX758" s="91"/>
      <c r="BY758" s="91"/>
      <c r="BZ758" s="91"/>
      <c r="CA758" s="91"/>
      <c r="CB758" s="91"/>
      <c r="CC758" s="91"/>
      <c r="CD758" s="91"/>
      <c r="CE758" s="91"/>
      <c r="CF758" s="91"/>
      <c r="CG758" s="91"/>
      <c r="CH758" s="91"/>
      <c r="CI758" s="91"/>
      <c r="CJ758" s="91"/>
      <c r="CK758" s="91"/>
      <c r="CL758" s="91"/>
      <c r="CM758" s="91"/>
      <c r="CN758" s="91"/>
      <c r="CO758" s="91"/>
      <c r="CP758" s="91"/>
      <c r="CQ758" s="91"/>
      <c r="CR758" s="91"/>
      <c r="CS758" s="91"/>
      <c r="CT758" s="91"/>
      <c r="CU758" s="91"/>
      <c r="CV758" s="91"/>
      <c r="CW758" s="91"/>
      <c r="CX758" s="91"/>
      <c r="CY758" s="91"/>
      <c r="CZ758" s="91"/>
      <c r="DA758" s="91"/>
      <c r="DB758" s="91"/>
      <c r="DC758" s="91"/>
      <c r="DD758" s="91"/>
      <c r="DE758" s="91"/>
      <c r="DF758" s="91"/>
      <c r="DG758" s="91"/>
      <c r="DH758" s="91"/>
      <c r="DI758" s="91"/>
      <c r="DJ758" s="91"/>
      <c r="DK758" s="91"/>
      <c r="DL758" s="91"/>
      <c r="DM758" s="91"/>
      <c r="DN758" s="91"/>
      <c r="DO758" s="91"/>
      <c r="DP758" s="91"/>
      <c r="DQ758" s="91"/>
      <c r="DR758" s="91"/>
      <c r="DS758" s="91"/>
      <c r="DT758" s="91"/>
      <c r="DU758" s="91"/>
      <c r="DV758" s="91"/>
      <c r="DW758" s="91"/>
      <c r="DX758" s="91"/>
      <c r="DY758" s="91"/>
      <c r="DZ758" s="91"/>
      <c r="EA758" s="91"/>
      <c r="EB758" s="91"/>
      <c r="EC758" s="91"/>
      <c r="ED758" s="91"/>
      <c r="EE758" s="91"/>
      <c r="EF758" s="91"/>
      <c r="EG758" s="91"/>
      <c r="EH758" s="91"/>
      <c r="EI758" s="91"/>
      <c r="EJ758" s="91"/>
      <c r="EK758" s="91"/>
      <c r="EL758" s="91"/>
      <c r="EM758" s="91"/>
      <c r="EN758" s="91"/>
      <c r="EO758" s="91"/>
      <c r="EP758" s="91"/>
      <c r="EQ758" s="91"/>
      <c r="ER758" s="91"/>
      <c r="ES758" s="91"/>
      <c r="ET758" s="91"/>
      <c r="EU758" s="91"/>
      <c r="EV758" s="91"/>
      <c r="EW758" s="91"/>
      <c r="EX758" s="91"/>
      <c r="EY758" s="91"/>
      <c r="EZ758" s="91"/>
      <c r="FA758" s="91"/>
      <c r="FB758" s="91"/>
      <c r="FC758" s="91"/>
      <c r="FD758" s="91"/>
      <c r="FE758" s="91"/>
      <c r="FF758" s="91"/>
      <c r="FG758" s="91"/>
      <c r="FH758" s="91"/>
      <c r="FI758" s="91"/>
      <c r="FJ758" s="91"/>
      <c r="FK758" s="91"/>
      <c r="FL758" s="91"/>
      <c r="FM758" s="91"/>
      <c r="FN758" s="91"/>
      <c r="FO758" s="91"/>
      <c r="FP758" s="91"/>
      <c r="FQ758" s="91"/>
    </row>
    <row r="759" spans="1:173" ht="12.75" hidden="1">
      <c r="A759" s="100">
        <v>2259</v>
      </c>
      <c r="B759" s="100" t="s">
        <v>1813</v>
      </c>
      <c r="C759" s="231"/>
      <c r="D759" s="231"/>
      <c r="J759" s="89"/>
      <c r="AF759" s="91"/>
      <c r="AG759" s="91"/>
      <c r="AH759" s="91"/>
      <c r="AI759" s="91"/>
      <c r="AJ759" s="91"/>
      <c r="AK759" s="91"/>
      <c r="AL759" s="91"/>
      <c r="AM759" s="91"/>
      <c r="AN759" s="91"/>
      <c r="AO759" s="91"/>
      <c r="AP759" s="91"/>
      <c r="AQ759" s="91"/>
      <c r="AR759" s="91"/>
      <c r="AS759" s="91"/>
      <c r="AT759" s="91"/>
      <c r="AU759" s="91"/>
      <c r="AV759" s="91"/>
      <c r="AW759" s="91"/>
      <c r="AX759" s="91"/>
      <c r="AY759" s="91"/>
      <c r="AZ759" s="91"/>
      <c r="BA759" s="91"/>
      <c r="BB759" s="91"/>
      <c r="BC759" s="91"/>
      <c r="BD759" s="91"/>
      <c r="BE759" s="91"/>
      <c r="BF759" s="91"/>
      <c r="BG759" s="91"/>
      <c r="BH759" s="91"/>
      <c r="BI759" s="91"/>
      <c r="BJ759" s="91"/>
      <c r="BK759" s="91"/>
      <c r="BL759" s="91"/>
      <c r="BM759" s="91"/>
      <c r="BN759" s="91"/>
      <c r="BO759" s="91"/>
      <c r="BP759" s="91"/>
      <c r="BQ759" s="91"/>
      <c r="BR759" s="91"/>
      <c r="BS759" s="91"/>
      <c r="BT759" s="91"/>
      <c r="BU759" s="91"/>
      <c r="BV759" s="91"/>
      <c r="BW759" s="91"/>
      <c r="BX759" s="91"/>
      <c r="BY759" s="91"/>
      <c r="BZ759" s="91"/>
      <c r="CA759" s="91"/>
      <c r="CB759" s="91"/>
      <c r="CC759" s="91"/>
      <c r="CD759" s="91"/>
      <c r="CE759" s="91"/>
      <c r="CF759" s="91"/>
      <c r="CG759" s="91"/>
      <c r="CH759" s="91"/>
      <c r="CI759" s="91"/>
      <c r="CJ759" s="91"/>
      <c r="CK759" s="91"/>
      <c r="CL759" s="91"/>
      <c r="CM759" s="91"/>
      <c r="CN759" s="91"/>
      <c r="CO759" s="91"/>
      <c r="CP759" s="91"/>
      <c r="CQ759" s="91"/>
      <c r="CR759" s="91"/>
      <c r="CS759" s="91"/>
      <c r="CT759" s="91"/>
      <c r="CU759" s="91"/>
      <c r="CV759" s="91"/>
      <c r="CW759" s="91"/>
      <c r="CX759" s="91"/>
      <c r="CY759" s="91"/>
      <c r="CZ759" s="91"/>
      <c r="DA759" s="91"/>
      <c r="DB759" s="91"/>
      <c r="DC759" s="91"/>
      <c r="DD759" s="91"/>
      <c r="DE759" s="91"/>
      <c r="DF759" s="91"/>
      <c r="DG759" s="91"/>
      <c r="DH759" s="91"/>
      <c r="DI759" s="91"/>
      <c r="DJ759" s="91"/>
      <c r="DK759" s="91"/>
      <c r="DL759" s="91"/>
      <c r="DM759" s="91"/>
      <c r="DN759" s="91"/>
      <c r="DO759" s="91"/>
      <c r="DP759" s="91"/>
      <c r="DQ759" s="91"/>
      <c r="DR759" s="91"/>
      <c r="DS759" s="91"/>
      <c r="DT759" s="91"/>
      <c r="DU759" s="91"/>
      <c r="DV759" s="91"/>
      <c r="DW759" s="91"/>
      <c r="DX759" s="91"/>
      <c r="DY759" s="91"/>
      <c r="DZ759" s="91"/>
      <c r="EA759" s="91"/>
      <c r="EB759" s="91"/>
      <c r="EC759" s="91"/>
      <c r="ED759" s="91"/>
      <c r="EE759" s="91"/>
      <c r="EF759" s="91"/>
      <c r="EG759" s="91"/>
      <c r="EH759" s="91"/>
      <c r="EI759" s="91"/>
      <c r="EJ759" s="91"/>
      <c r="EK759" s="91"/>
      <c r="EL759" s="91"/>
      <c r="EM759" s="91"/>
      <c r="EN759" s="91"/>
      <c r="EO759" s="91"/>
      <c r="EP759" s="91"/>
      <c r="EQ759" s="91"/>
      <c r="ER759" s="91"/>
      <c r="ES759" s="91"/>
      <c r="ET759" s="91"/>
      <c r="EU759" s="91"/>
      <c r="EV759" s="91"/>
      <c r="EW759" s="91"/>
      <c r="EX759" s="91"/>
      <c r="EY759" s="91"/>
      <c r="EZ759" s="91"/>
      <c r="FA759" s="91"/>
      <c r="FB759" s="91"/>
      <c r="FC759" s="91"/>
      <c r="FD759" s="91"/>
      <c r="FE759" s="91"/>
      <c r="FF759" s="91"/>
      <c r="FG759" s="91"/>
      <c r="FH759" s="91"/>
      <c r="FI759" s="91"/>
      <c r="FJ759" s="91"/>
      <c r="FK759" s="91"/>
      <c r="FL759" s="91"/>
      <c r="FM759" s="91"/>
      <c r="FN759" s="91"/>
      <c r="FO759" s="91"/>
      <c r="FP759" s="91"/>
      <c r="FQ759" s="91"/>
    </row>
    <row r="760" spans="1:173" ht="12.75">
      <c r="A760" s="100">
        <v>2239</v>
      </c>
      <c r="B760" s="100" t="s">
        <v>1814</v>
      </c>
      <c r="C760" s="103">
        <f>budžets!C150+budžets!C200</f>
        <v>2904</v>
      </c>
      <c r="D760" s="103">
        <f>budžets!D150+budžets!D200</f>
        <v>2904</v>
      </c>
      <c r="J760" s="89"/>
      <c r="AF760" s="91"/>
      <c r="AG760" s="91"/>
      <c r="AH760" s="91"/>
      <c r="AI760" s="91"/>
      <c r="AJ760" s="91"/>
      <c r="AK760" s="91"/>
      <c r="AL760" s="91"/>
      <c r="AM760" s="91"/>
      <c r="AN760" s="91"/>
      <c r="AO760" s="91"/>
      <c r="AP760" s="91"/>
      <c r="AQ760" s="91"/>
      <c r="AR760" s="91"/>
      <c r="AS760" s="91"/>
      <c r="AT760" s="91"/>
      <c r="AU760" s="91"/>
      <c r="AV760" s="91"/>
      <c r="AW760" s="91"/>
      <c r="AX760" s="91"/>
      <c r="AY760" s="91"/>
      <c r="AZ760" s="91"/>
      <c r="BA760" s="91"/>
      <c r="BB760" s="91"/>
      <c r="BC760" s="91"/>
      <c r="BD760" s="91"/>
      <c r="BE760" s="91"/>
      <c r="BF760" s="91"/>
      <c r="BG760" s="91"/>
      <c r="BH760" s="91"/>
      <c r="BI760" s="91"/>
      <c r="BJ760" s="91"/>
      <c r="BK760" s="91"/>
      <c r="BL760" s="91"/>
      <c r="BM760" s="91"/>
      <c r="BN760" s="91"/>
      <c r="BO760" s="91"/>
      <c r="BP760" s="91"/>
      <c r="BQ760" s="91"/>
      <c r="BR760" s="91"/>
      <c r="BS760" s="91"/>
      <c r="BT760" s="91"/>
      <c r="BU760" s="91"/>
      <c r="BV760" s="91"/>
      <c r="BW760" s="91"/>
      <c r="BX760" s="91"/>
      <c r="BY760" s="91"/>
      <c r="BZ760" s="91"/>
      <c r="CA760" s="91"/>
      <c r="CB760" s="91"/>
      <c r="CC760" s="91"/>
      <c r="CD760" s="91"/>
      <c r="CE760" s="91"/>
      <c r="CF760" s="91"/>
      <c r="CG760" s="91"/>
      <c r="CH760" s="91"/>
      <c r="CI760" s="91"/>
      <c r="CJ760" s="91"/>
      <c r="CK760" s="91"/>
      <c r="CL760" s="91"/>
      <c r="CM760" s="91"/>
      <c r="CN760" s="91"/>
      <c r="CO760" s="91"/>
      <c r="CP760" s="91"/>
      <c r="CQ760" s="91"/>
      <c r="CR760" s="91"/>
      <c r="CS760" s="91"/>
      <c r="CT760" s="91"/>
      <c r="CU760" s="91"/>
      <c r="CV760" s="91"/>
      <c r="CW760" s="91"/>
      <c r="CX760" s="91"/>
      <c r="CY760" s="91"/>
      <c r="CZ760" s="91"/>
      <c r="DA760" s="91"/>
      <c r="DB760" s="91"/>
      <c r="DC760" s="91"/>
      <c r="DD760" s="91"/>
      <c r="DE760" s="91"/>
      <c r="DF760" s="91"/>
      <c r="DG760" s="91"/>
      <c r="DH760" s="91"/>
      <c r="DI760" s="91"/>
      <c r="DJ760" s="91"/>
      <c r="DK760" s="91"/>
      <c r="DL760" s="91"/>
      <c r="DM760" s="91"/>
      <c r="DN760" s="91"/>
      <c r="DO760" s="91"/>
      <c r="DP760" s="91"/>
      <c r="DQ760" s="91"/>
      <c r="DR760" s="91"/>
      <c r="DS760" s="91"/>
      <c r="DT760" s="91"/>
      <c r="DU760" s="91"/>
      <c r="DV760" s="91"/>
      <c r="DW760" s="91"/>
      <c r="DX760" s="91"/>
      <c r="DY760" s="91"/>
      <c r="DZ760" s="91"/>
      <c r="EA760" s="91"/>
      <c r="EB760" s="91"/>
      <c r="EC760" s="91"/>
      <c r="ED760" s="91"/>
      <c r="EE760" s="91"/>
      <c r="EF760" s="91"/>
      <c r="EG760" s="91"/>
      <c r="EH760" s="91"/>
      <c r="EI760" s="91"/>
      <c r="EJ760" s="91"/>
      <c r="EK760" s="91"/>
      <c r="EL760" s="91"/>
      <c r="EM760" s="91"/>
      <c r="EN760" s="91"/>
      <c r="EO760" s="91"/>
      <c r="EP760" s="91"/>
      <c r="EQ760" s="91"/>
      <c r="ER760" s="91"/>
      <c r="ES760" s="91"/>
      <c r="ET760" s="91"/>
      <c r="EU760" s="91"/>
      <c r="EV760" s="91"/>
      <c r="EW760" s="91"/>
      <c r="EX760" s="91"/>
      <c r="EY760" s="91"/>
      <c r="EZ760" s="91"/>
      <c r="FA760" s="91"/>
      <c r="FB760" s="91"/>
      <c r="FC760" s="91"/>
      <c r="FD760" s="91"/>
      <c r="FE760" s="91"/>
      <c r="FF760" s="91"/>
      <c r="FG760" s="91"/>
      <c r="FH760" s="91"/>
      <c r="FI760" s="91"/>
      <c r="FJ760" s="91"/>
      <c r="FK760" s="91"/>
      <c r="FL760" s="91"/>
      <c r="FM760" s="91"/>
      <c r="FN760" s="91"/>
      <c r="FO760" s="91"/>
      <c r="FP760" s="91"/>
      <c r="FQ760" s="91"/>
    </row>
    <row r="761" spans="1:173" s="113" customFormat="1" ht="12.75">
      <c r="A761" s="112">
        <v>2240</v>
      </c>
      <c r="B761" s="112" t="s">
        <v>1815</v>
      </c>
      <c r="C761" s="117">
        <f>SUM(C762:C769)</f>
        <v>234096</v>
      </c>
      <c r="D761" s="117">
        <f>SUM(D762:D769)</f>
        <v>285386</v>
      </c>
      <c r="J761" s="116"/>
      <c r="AF761" s="115"/>
      <c r="AG761" s="115"/>
      <c r="AH761" s="115"/>
      <c r="AI761" s="115"/>
      <c r="AJ761" s="115"/>
      <c r="AK761" s="115"/>
      <c r="AL761" s="115"/>
      <c r="AM761" s="115"/>
      <c r="AN761" s="115"/>
      <c r="AO761" s="115"/>
      <c r="AP761" s="115"/>
      <c r="AQ761" s="115"/>
      <c r="AR761" s="115"/>
      <c r="AS761" s="115"/>
      <c r="AT761" s="115"/>
      <c r="AU761" s="115"/>
      <c r="AV761" s="115"/>
      <c r="AW761" s="115"/>
      <c r="AX761" s="115"/>
      <c r="AY761" s="115"/>
      <c r="AZ761" s="115"/>
      <c r="BA761" s="115"/>
      <c r="BB761" s="115"/>
      <c r="BC761" s="115"/>
      <c r="BD761" s="115"/>
      <c r="BE761" s="115"/>
      <c r="BF761" s="115"/>
      <c r="BG761" s="115"/>
      <c r="BH761" s="115"/>
      <c r="BI761" s="115"/>
      <c r="BJ761" s="115"/>
      <c r="BK761" s="115"/>
      <c r="BL761" s="115"/>
      <c r="BM761" s="115"/>
      <c r="BN761" s="115"/>
      <c r="BO761" s="115"/>
      <c r="BP761" s="115"/>
      <c r="BQ761" s="115"/>
      <c r="BR761" s="115"/>
      <c r="BS761" s="115"/>
      <c r="BT761" s="115"/>
      <c r="BU761" s="115"/>
      <c r="BV761" s="115"/>
      <c r="BW761" s="115"/>
      <c r="BX761" s="115"/>
      <c r="BY761" s="115"/>
      <c r="BZ761" s="115"/>
      <c r="CA761" s="115"/>
      <c r="CB761" s="115"/>
      <c r="CC761" s="115"/>
      <c r="CD761" s="115"/>
      <c r="CE761" s="115"/>
      <c r="CF761" s="115"/>
      <c r="CG761" s="115"/>
      <c r="CH761" s="115"/>
      <c r="CI761" s="115"/>
      <c r="CJ761" s="115"/>
      <c r="CK761" s="115"/>
      <c r="CL761" s="115"/>
      <c r="CM761" s="115"/>
      <c r="CN761" s="115"/>
      <c r="CO761" s="115"/>
      <c r="CP761" s="115"/>
      <c r="CQ761" s="115"/>
      <c r="CR761" s="115"/>
      <c r="CS761" s="115"/>
      <c r="CT761" s="115"/>
      <c r="CU761" s="115"/>
      <c r="CV761" s="115"/>
      <c r="CW761" s="115"/>
      <c r="CX761" s="115"/>
      <c r="CY761" s="115"/>
      <c r="CZ761" s="115"/>
      <c r="DA761" s="115"/>
      <c r="DB761" s="115"/>
      <c r="DC761" s="115"/>
      <c r="DD761" s="115"/>
      <c r="DE761" s="115"/>
      <c r="DF761" s="115"/>
      <c r="DG761" s="115"/>
      <c r="DH761" s="115"/>
      <c r="DI761" s="115"/>
      <c r="DJ761" s="115"/>
      <c r="DK761" s="115"/>
      <c r="DL761" s="115"/>
      <c r="DM761" s="115"/>
      <c r="DN761" s="115"/>
      <c r="DO761" s="115"/>
      <c r="DP761" s="115"/>
      <c r="DQ761" s="115"/>
      <c r="DR761" s="115"/>
      <c r="DS761" s="115"/>
      <c r="DT761" s="115"/>
      <c r="DU761" s="115"/>
      <c r="DV761" s="115"/>
      <c r="DW761" s="115"/>
      <c r="DX761" s="115"/>
      <c r="DY761" s="115"/>
      <c r="DZ761" s="115"/>
      <c r="EA761" s="115"/>
      <c r="EB761" s="115"/>
      <c r="EC761" s="115"/>
      <c r="ED761" s="115"/>
      <c r="EE761" s="115"/>
      <c r="EF761" s="115"/>
      <c r="EG761" s="115"/>
      <c r="EH761" s="115"/>
      <c r="EI761" s="115"/>
      <c r="EJ761" s="115"/>
      <c r="EK761" s="115"/>
      <c r="EL761" s="115"/>
      <c r="EM761" s="115"/>
      <c r="EN761" s="115"/>
      <c r="EO761" s="115"/>
      <c r="EP761" s="115"/>
      <c r="EQ761" s="115"/>
      <c r="ER761" s="115"/>
      <c r="ES761" s="115"/>
      <c r="ET761" s="115"/>
      <c r="EU761" s="115"/>
      <c r="EV761" s="115"/>
      <c r="EW761" s="115"/>
      <c r="EX761" s="115"/>
      <c r="EY761" s="115"/>
      <c r="EZ761" s="115"/>
      <c r="FA761" s="115"/>
      <c r="FB761" s="115"/>
      <c r="FC761" s="115"/>
      <c r="FD761" s="115"/>
      <c r="FE761" s="115"/>
      <c r="FF761" s="115"/>
      <c r="FG761" s="115"/>
      <c r="FH761" s="115"/>
      <c r="FI761" s="115"/>
      <c r="FJ761" s="115"/>
      <c r="FK761" s="115"/>
      <c r="FL761" s="115"/>
      <c r="FM761" s="115"/>
      <c r="FN761" s="115"/>
      <c r="FO761" s="115"/>
      <c r="FP761" s="115"/>
      <c r="FQ761" s="115"/>
    </row>
    <row r="762" spans="1:173" ht="12.75">
      <c r="A762" s="100">
        <v>2241</v>
      </c>
      <c r="B762" s="100" t="s">
        <v>1816</v>
      </c>
      <c r="C762" s="103">
        <f>budžets!C100+budžets!C120+budžets!C151+budžets!C189+budžets!C222+budžets!C91+budžets!C180</f>
        <v>100462</v>
      </c>
      <c r="D762" s="103">
        <f>budžets!D100+budžets!D120+budžets!D151+budžets!D189+budžets!D222+budžets!D91+budžets!D180</f>
        <v>144503</v>
      </c>
      <c r="J762" s="89"/>
      <c r="AF762" s="91"/>
      <c r="AG762" s="91"/>
      <c r="AH762" s="91"/>
      <c r="AI762" s="91"/>
      <c r="AJ762" s="91"/>
      <c r="AK762" s="91"/>
      <c r="AL762" s="91"/>
      <c r="AM762" s="91"/>
      <c r="AN762" s="91"/>
      <c r="AO762" s="91"/>
      <c r="AP762" s="91"/>
      <c r="AQ762" s="91"/>
      <c r="AR762" s="91"/>
      <c r="AS762" s="91"/>
      <c r="AT762" s="91"/>
      <c r="AU762" s="91"/>
      <c r="AV762" s="91"/>
      <c r="AW762" s="91"/>
      <c r="AX762" s="91"/>
      <c r="AY762" s="91"/>
      <c r="AZ762" s="91"/>
      <c r="BA762" s="91"/>
      <c r="BB762" s="91"/>
      <c r="BC762" s="91"/>
      <c r="BD762" s="91"/>
      <c r="BE762" s="91"/>
      <c r="BF762" s="91"/>
      <c r="BG762" s="91"/>
      <c r="BH762" s="91"/>
      <c r="BI762" s="91"/>
      <c r="BJ762" s="91"/>
      <c r="BK762" s="91"/>
      <c r="BL762" s="91"/>
      <c r="BM762" s="91"/>
      <c r="BN762" s="91"/>
      <c r="BO762" s="91"/>
      <c r="BP762" s="91"/>
      <c r="BQ762" s="91"/>
      <c r="BR762" s="91"/>
      <c r="BS762" s="91"/>
      <c r="BT762" s="91"/>
      <c r="BU762" s="91"/>
      <c r="BV762" s="91"/>
      <c r="BW762" s="91"/>
      <c r="BX762" s="91"/>
      <c r="BY762" s="91"/>
      <c r="BZ762" s="91"/>
      <c r="CA762" s="91"/>
      <c r="CB762" s="91"/>
      <c r="CC762" s="91"/>
      <c r="CD762" s="91"/>
      <c r="CE762" s="91"/>
      <c r="CF762" s="91"/>
      <c r="CG762" s="91"/>
      <c r="CH762" s="91"/>
      <c r="CI762" s="91"/>
      <c r="CJ762" s="91"/>
      <c r="CK762" s="91"/>
      <c r="CL762" s="91"/>
      <c r="CM762" s="91"/>
      <c r="CN762" s="91"/>
      <c r="CO762" s="91"/>
      <c r="CP762" s="91"/>
      <c r="CQ762" s="91"/>
      <c r="CR762" s="91"/>
      <c r="CS762" s="91"/>
      <c r="CT762" s="91"/>
      <c r="CU762" s="91"/>
      <c r="CV762" s="91"/>
      <c r="CW762" s="91"/>
      <c r="CX762" s="91"/>
      <c r="CY762" s="91"/>
      <c r="CZ762" s="91"/>
      <c r="DA762" s="91"/>
      <c r="DB762" s="91"/>
      <c r="DC762" s="91"/>
      <c r="DD762" s="91"/>
      <c r="DE762" s="91"/>
      <c r="DF762" s="91"/>
      <c r="DG762" s="91"/>
      <c r="DH762" s="91"/>
      <c r="DI762" s="91"/>
      <c r="DJ762" s="91"/>
      <c r="DK762" s="91"/>
      <c r="DL762" s="91"/>
      <c r="DM762" s="91"/>
      <c r="DN762" s="91"/>
      <c r="DO762" s="91"/>
      <c r="DP762" s="91"/>
      <c r="DQ762" s="91"/>
      <c r="DR762" s="91"/>
      <c r="DS762" s="91"/>
      <c r="DT762" s="91"/>
      <c r="DU762" s="91"/>
      <c r="DV762" s="91"/>
      <c r="DW762" s="91"/>
      <c r="DX762" s="91"/>
      <c r="DY762" s="91"/>
      <c r="DZ762" s="91"/>
      <c r="EA762" s="91"/>
      <c r="EB762" s="91"/>
      <c r="EC762" s="91"/>
      <c r="ED762" s="91"/>
      <c r="EE762" s="91"/>
      <c r="EF762" s="91"/>
      <c r="EG762" s="91"/>
      <c r="EH762" s="91"/>
      <c r="EI762" s="91"/>
      <c r="EJ762" s="91"/>
      <c r="EK762" s="91"/>
      <c r="EL762" s="91"/>
      <c r="EM762" s="91"/>
      <c r="EN762" s="91"/>
      <c r="EO762" s="91"/>
      <c r="EP762" s="91"/>
      <c r="EQ762" s="91"/>
      <c r="ER762" s="91"/>
      <c r="ES762" s="91"/>
      <c r="ET762" s="91"/>
      <c r="EU762" s="91"/>
      <c r="EV762" s="91"/>
      <c r="EW762" s="91"/>
      <c r="EX762" s="91"/>
      <c r="EY762" s="91"/>
      <c r="EZ762" s="91"/>
      <c r="FA762" s="91"/>
      <c r="FB762" s="91"/>
      <c r="FC762" s="91"/>
      <c r="FD762" s="91"/>
      <c r="FE762" s="91"/>
      <c r="FF762" s="91"/>
      <c r="FG762" s="91"/>
      <c r="FH762" s="91"/>
      <c r="FI762" s="91"/>
      <c r="FJ762" s="91"/>
      <c r="FK762" s="91"/>
      <c r="FL762" s="91"/>
      <c r="FM762" s="91"/>
      <c r="FN762" s="91"/>
      <c r="FO762" s="91"/>
      <c r="FP762" s="91"/>
      <c r="FQ762" s="91"/>
    </row>
    <row r="763" spans="1:173" ht="12.75">
      <c r="A763" s="100">
        <v>2242</v>
      </c>
      <c r="B763" s="100" t="s">
        <v>1804</v>
      </c>
      <c r="C763" s="103">
        <f>budžets!C70</f>
        <v>41052</v>
      </c>
      <c r="D763" s="103">
        <f>budžets!D70</f>
        <v>41052</v>
      </c>
      <c r="J763" s="89"/>
      <c r="AF763" s="91"/>
      <c r="AG763" s="91"/>
      <c r="AH763" s="91"/>
      <c r="AI763" s="91"/>
      <c r="AJ763" s="91"/>
      <c r="AK763" s="91"/>
      <c r="AL763" s="91"/>
      <c r="AM763" s="91"/>
      <c r="AN763" s="91"/>
      <c r="AO763" s="91"/>
      <c r="AP763" s="91"/>
      <c r="AQ763" s="91"/>
      <c r="AR763" s="91"/>
      <c r="AS763" s="91"/>
      <c r="AT763" s="91"/>
      <c r="AU763" s="91"/>
      <c r="AV763" s="91"/>
      <c r="AW763" s="91"/>
      <c r="AX763" s="91"/>
      <c r="AY763" s="91"/>
      <c r="AZ763" s="91"/>
      <c r="BA763" s="91"/>
      <c r="BB763" s="91"/>
      <c r="BC763" s="91"/>
      <c r="BD763" s="91"/>
      <c r="BE763" s="91"/>
      <c r="BF763" s="91"/>
      <c r="BG763" s="91"/>
      <c r="BH763" s="91"/>
      <c r="BI763" s="91"/>
      <c r="BJ763" s="91"/>
      <c r="BK763" s="91"/>
      <c r="BL763" s="91"/>
      <c r="BM763" s="91"/>
      <c r="BN763" s="91"/>
      <c r="BO763" s="91"/>
      <c r="BP763" s="91"/>
      <c r="BQ763" s="91"/>
      <c r="BR763" s="91"/>
      <c r="BS763" s="91"/>
      <c r="BT763" s="91"/>
      <c r="BU763" s="91"/>
      <c r="BV763" s="91"/>
      <c r="BW763" s="91"/>
      <c r="BX763" s="91"/>
      <c r="BY763" s="91"/>
      <c r="BZ763" s="91"/>
      <c r="CA763" s="91"/>
      <c r="CB763" s="91"/>
      <c r="CC763" s="91"/>
      <c r="CD763" s="91"/>
      <c r="CE763" s="91"/>
      <c r="CF763" s="91"/>
      <c r="CG763" s="91"/>
      <c r="CH763" s="91"/>
      <c r="CI763" s="91"/>
      <c r="CJ763" s="91"/>
      <c r="CK763" s="91"/>
      <c r="CL763" s="91"/>
      <c r="CM763" s="91"/>
      <c r="CN763" s="91"/>
      <c r="CO763" s="91"/>
      <c r="CP763" s="91"/>
      <c r="CQ763" s="91"/>
      <c r="CR763" s="91"/>
      <c r="CS763" s="91"/>
      <c r="CT763" s="91"/>
      <c r="CU763" s="91"/>
      <c r="CV763" s="91"/>
      <c r="CW763" s="91"/>
      <c r="CX763" s="91"/>
      <c r="CY763" s="91"/>
      <c r="CZ763" s="91"/>
      <c r="DA763" s="91"/>
      <c r="DB763" s="91"/>
      <c r="DC763" s="91"/>
      <c r="DD763" s="91"/>
      <c r="DE763" s="91"/>
      <c r="DF763" s="91"/>
      <c r="DG763" s="91"/>
      <c r="DH763" s="91"/>
      <c r="DI763" s="91"/>
      <c r="DJ763" s="91"/>
      <c r="DK763" s="91"/>
      <c r="DL763" s="91"/>
      <c r="DM763" s="91"/>
      <c r="DN763" s="91"/>
      <c r="DO763" s="91"/>
      <c r="DP763" s="91"/>
      <c r="DQ763" s="91"/>
      <c r="DR763" s="91"/>
      <c r="DS763" s="91"/>
      <c r="DT763" s="91"/>
      <c r="DU763" s="91"/>
      <c r="DV763" s="91"/>
      <c r="DW763" s="91"/>
      <c r="DX763" s="91"/>
      <c r="DY763" s="91"/>
      <c r="DZ763" s="91"/>
      <c r="EA763" s="91"/>
      <c r="EB763" s="91"/>
      <c r="EC763" s="91"/>
      <c r="ED763" s="91"/>
      <c r="EE763" s="91"/>
      <c r="EF763" s="91"/>
      <c r="EG763" s="91"/>
      <c r="EH763" s="91"/>
      <c r="EI763" s="91"/>
      <c r="EJ763" s="91"/>
      <c r="EK763" s="91"/>
      <c r="EL763" s="91"/>
      <c r="EM763" s="91"/>
      <c r="EN763" s="91"/>
      <c r="EO763" s="91"/>
      <c r="EP763" s="91"/>
      <c r="EQ763" s="91"/>
      <c r="ER763" s="91"/>
      <c r="ES763" s="91"/>
      <c r="ET763" s="91"/>
      <c r="EU763" s="91"/>
      <c r="EV763" s="91"/>
      <c r="EW763" s="91"/>
      <c r="EX763" s="91"/>
      <c r="EY763" s="91"/>
      <c r="EZ763" s="91"/>
      <c r="FA763" s="91"/>
      <c r="FB763" s="91"/>
      <c r="FC763" s="91"/>
      <c r="FD763" s="91"/>
      <c r="FE763" s="91"/>
      <c r="FF763" s="91"/>
      <c r="FG763" s="91"/>
      <c r="FH763" s="91"/>
      <c r="FI763" s="91"/>
      <c r="FJ763" s="91"/>
      <c r="FK763" s="91"/>
      <c r="FL763" s="91"/>
      <c r="FM763" s="91"/>
      <c r="FN763" s="91"/>
      <c r="FO763" s="91"/>
      <c r="FP763" s="91"/>
      <c r="FQ763" s="91"/>
    </row>
    <row r="764" spans="1:173" ht="12.75">
      <c r="A764" s="100">
        <v>2243</v>
      </c>
      <c r="B764" s="100" t="s">
        <v>1817</v>
      </c>
      <c r="C764" s="103">
        <f>budžets!C92+budžets!C106+budžets!C126+budžets!C137+budžets!C152+budžets!C190</f>
        <v>75178</v>
      </c>
      <c r="D764" s="103">
        <f>budžets!D92+budžets!D106+budžets!D126+budžets!D137+budžets!D152+budžets!D190</f>
        <v>75955</v>
      </c>
      <c r="J764" s="89"/>
      <c r="AF764" s="91"/>
      <c r="AG764" s="91"/>
      <c r="AH764" s="91"/>
      <c r="AI764" s="91"/>
      <c r="AJ764" s="91"/>
      <c r="AK764" s="91"/>
      <c r="AL764" s="91"/>
      <c r="AM764" s="91"/>
      <c r="AN764" s="91"/>
      <c r="AO764" s="91"/>
      <c r="AP764" s="91"/>
      <c r="AQ764" s="91"/>
      <c r="AR764" s="91"/>
      <c r="AS764" s="91"/>
      <c r="AT764" s="91"/>
      <c r="AU764" s="91"/>
      <c r="AV764" s="91"/>
      <c r="AW764" s="91"/>
      <c r="AX764" s="91"/>
      <c r="AY764" s="91"/>
      <c r="AZ764" s="91"/>
      <c r="BA764" s="91"/>
      <c r="BB764" s="91"/>
      <c r="BC764" s="91"/>
      <c r="BD764" s="91"/>
      <c r="BE764" s="91"/>
      <c r="BF764" s="91"/>
      <c r="BG764" s="91"/>
      <c r="BH764" s="91"/>
      <c r="BI764" s="91"/>
      <c r="BJ764" s="91"/>
      <c r="BK764" s="91"/>
      <c r="BL764" s="91"/>
      <c r="BM764" s="91"/>
      <c r="BN764" s="91"/>
      <c r="BO764" s="91"/>
      <c r="BP764" s="91"/>
      <c r="BQ764" s="91"/>
      <c r="BR764" s="91"/>
      <c r="BS764" s="91"/>
      <c r="BT764" s="91"/>
      <c r="BU764" s="91"/>
      <c r="BV764" s="91"/>
      <c r="BW764" s="91"/>
      <c r="BX764" s="91"/>
      <c r="BY764" s="91"/>
      <c r="BZ764" s="91"/>
      <c r="CA764" s="91"/>
      <c r="CB764" s="91"/>
      <c r="CC764" s="91"/>
      <c r="CD764" s="91"/>
      <c r="CE764" s="91"/>
      <c r="CF764" s="91"/>
      <c r="CG764" s="91"/>
      <c r="CH764" s="91"/>
      <c r="CI764" s="91"/>
      <c r="CJ764" s="91"/>
      <c r="CK764" s="91"/>
      <c r="CL764" s="91"/>
      <c r="CM764" s="91"/>
      <c r="CN764" s="91"/>
      <c r="CO764" s="91"/>
      <c r="CP764" s="91"/>
      <c r="CQ764" s="91"/>
      <c r="CR764" s="91"/>
      <c r="CS764" s="91"/>
      <c r="CT764" s="91"/>
      <c r="CU764" s="91"/>
      <c r="CV764" s="91"/>
      <c r="CW764" s="91"/>
      <c r="CX764" s="91"/>
      <c r="CY764" s="91"/>
      <c r="CZ764" s="91"/>
      <c r="DA764" s="91"/>
      <c r="DB764" s="91"/>
      <c r="DC764" s="91"/>
      <c r="DD764" s="91"/>
      <c r="DE764" s="91"/>
      <c r="DF764" s="91"/>
      <c r="DG764" s="91"/>
      <c r="DH764" s="91"/>
      <c r="DI764" s="91"/>
      <c r="DJ764" s="91"/>
      <c r="DK764" s="91"/>
      <c r="DL764" s="91"/>
      <c r="DM764" s="91"/>
      <c r="DN764" s="91"/>
      <c r="DO764" s="91"/>
      <c r="DP764" s="91"/>
      <c r="DQ764" s="91"/>
      <c r="DR764" s="91"/>
      <c r="DS764" s="91"/>
      <c r="DT764" s="91"/>
      <c r="DU764" s="91"/>
      <c r="DV764" s="91"/>
      <c r="DW764" s="91"/>
      <c r="DX764" s="91"/>
      <c r="DY764" s="91"/>
      <c r="DZ764" s="91"/>
      <c r="EA764" s="91"/>
      <c r="EB764" s="91"/>
      <c r="EC764" s="91"/>
      <c r="ED764" s="91"/>
      <c r="EE764" s="91"/>
      <c r="EF764" s="91"/>
      <c r="EG764" s="91"/>
      <c r="EH764" s="91"/>
      <c r="EI764" s="91"/>
      <c r="EJ764" s="91"/>
      <c r="EK764" s="91"/>
      <c r="EL764" s="91"/>
      <c r="EM764" s="91"/>
      <c r="EN764" s="91"/>
      <c r="EO764" s="91"/>
      <c r="EP764" s="91"/>
      <c r="EQ764" s="91"/>
      <c r="ER764" s="91"/>
      <c r="ES764" s="91"/>
      <c r="ET764" s="91"/>
      <c r="EU764" s="91"/>
      <c r="EV764" s="91"/>
      <c r="EW764" s="91"/>
      <c r="EX764" s="91"/>
      <c r="EY764" s="91"/>
      <c r="EZ764" s="91"/>
      <c r="FA764" s="91"/>
      <c r="FB764" s="91"/>
      <c r="FC764" s="91"/>
      <c r="FD764" s="91"/>
      <c r="FE764" s="91"/>
      <c r="FF764" s="91"/>
      <c r="FG764" s="91"/>
      <c r="FH764" s="91"/>
      <c r="FI764" s="91"/>
      <c r="FJ764" s="91"/>
      <c r="FK764" s="91"/>
      <c r="FL764" s="91"/>
      <c r="FM764" s="91"/>
      <c r="FN764" s="91"/>
      <c r="FO764" s="91"/>
      <c r="FP764" s="91"/>
      <c r="FQ764" s="91"/>
    </row>
    <row r="765" spans="1:173" ht="12.75">
      <c r="A765" s="100">
        <v>2244</v>
      </c>
      <c r="B765" s="12" t="s">
        <v>1806</v>
      </c>
      <c r="C765" s="103">
        <f>budžets!C74+budžets!C107+budžets!C127+budžets!C153+budžets!C181+budžets!C191+budžets!C214+budžets!C93</f>
        <v>17404</v>
      </c>
      <c r="D765" s="103">
        <f>budžets!D74+budžets!D107+budžets!D127+budžets!D153+budžets!D181+budžets!D191+budžets!D214+budžets!D93</f>
        <v>23876</v>
      </c>
      <c r="J765" s="89"/>
      <c r="AF765" s="91"/>
      <c r="AG765" s="91"/>
      <c r="AH765" s="91"/>
      <c r="AI765" s="91"/>
      <c r="AJ765" s="91"/>
      <c r="AK765" s="91"/>
      <c r="AL765" s="91"/>
      <c r="AM765" s="91"/>
      <c r="AN765" s="91"/>
      <c r="AO765" s="91"/>
      <c r="AP765" s="91"/>
      <c r="AQ765" s="91"/>
      <c r="AR765" s="91"/>
      <c r="AS765" s="91"/>
      <c r="AT765" s="91"/>
      <c r="AU765" s="91"/>
      <c r="AV765" s="91"/>
      <c r="AW765" s="91"/>
      <c r="AX765" s="91"/>
      <c r="AY765" s="91"/>
      <c r="AZ765" s="91"/>
      <c r="BA765" s="91"/>
      <c r="BB765" s="91"/>
      <c r="BC765" s="91"/>
      <c r="BD765" s="91"/>
      <c r="BE765" s="91"/>
      <c r="BF765" s="91"/>
      <c r="BG765" s="91"/>
      <c r="BH765" s="91"/>
      <c r="BI765" s="91"/>
      <c r="BJ765" s="91"/>
      <c r="BK765" s="91"/>
      <c r="BL765" s="91"/>
      <c r="BM765" s="91"/>
      <c r="BN765" s="91"/>
      <c r="BO765" s="91"/>
      <c r="BP765" s="91"/>
      <c r="BQ765" s="91"/>
      <c r="BR765" s="91"/>
      <c r="BS765" s="91"/>
      <c r="BT765" s="91"/>
      <c r="BU765" s="91"/>
      <c r="BV765" s="91"/>
      <c r="BW765" s="91"/>
      <c r="BX765" s="91"/>
      <c r="BY765" s="91"/>
      <c r="BZ765" s="91"/>
      <c r="CA765" s="91"/>
      <c r="CB765" s="91"/>
      <c r="CC765" s="91"/>
      <c r="CD765" s="91"/>
      <c r="CE765" s="91"/>
      <c r="CF765" s="91"/>
      <c r="CG765" s="91"/>
      <c r="CH765" s="91"/>
      <c r="CI765" s="91"/>
      <c r="CJ765" s="91"/>
      <c r="CK765" s="91"/>
      <c r="CL765" s="91"/>
      <c r="CM765" s="91"/>
      <c r="CN765" s="91"/>
      <c r="CO765" s="91"/>
      <c r="CP765" s="91"/>
      <c r="CQ765" s="91"/>
      <c r="CR765" s="91"/>
      <c r="CS765" s="91"/>
      <c r="CT765" s="91"/>
      <c r="CU765" s="91"/>
      <c r="CV765" s="91"/>
      <c r="CW765" s="91"/>
      <c r="CX765" s="91"/>
      <c r="CY765" s="91"/>
      <c r="CZ765" s="91"/>
      <c r="DA765" s="91"/>
      <c r="DB765" s="91"/>
      <c r="DC765" s="91"/>
      <c r="DD765" s="91"/>
      <c r="DE765" s="91"/>
      <c r="DF765" s="91"/>
      <c r="DG765" s="91"/>
      <c r="DH765" s="91"/>
      <c r="DI765" s="91"/>
      <c r="DJ765" s="91"/>
      <c r="DK765" s="91"/>
      <c r="DL765" s="91"/>
      <c r="DM765" s="91"/>
      <c r="DN765" s="91"/>
      <c r="DO765" s="91"/>
      <c r="DP765" s="91"/>
      <c r="DQ765" s="91"/>
      <c r="DR765" s="91"/>
      <c r="DS765" s="91"/>
      <c r="DT765" s="91"/>
      <c r="DU765" s="91"/>
      <c r="DV765" s="91"/>
      <c r="DW765" s="91"/>
      <c r="DX765" s="91"/>
      <c r="DY765" s="91"/>
      <c r="DZ765" s="91"/>
      <c r="EA765" s="91"/>
      <c r="EB765" s="91"/>
      <c r="EC765" s="91"/>
      <c r="ED765" s="91"/>
      <c r="EE765" s="91"/>
      <c r="EF765" s="91"/>
      <c r="EG765" s="91"/>
      <c r="EH765" s="91"/>
      <c r="EI765" s="91"/>
      <c r="EJ765" s="91"/>
      <c r="EK765" s="91"/>
      <c r="EL765" s="91"/>
      <c r="EM765" s="91"/>
      <c r="EN765" s="91"/>
      <c r="EO765" s="91"/>
      <c r="EP765" s="91"/>
      <c r="EQ765" s="91"/>
      <c r="ER765" s="91"/>
      <c r="ES765" s="91"/>
      <c r="ET765" s="91"/>
      <c r="EU765" s="91"/>
      <c r="EV765" s="91"/>
      <c r="EW765" s="91"/>
      <c r="EX765" s="91"/>
      <c r="EY765" s="91"/>
      <c r="EZ765" s="91"/>
      <c r="FA765" s="91"/>
      <c r="FB765" s="91"/>
      <c r="FC765" s="91"/>
      <c r="FD765" s="91"/>
      <c r="FE765" s="91"/>
      <c r="FF765" s="91"/>
      <c r="FG765" s="91"/>
      <c r="FH765" s="91"/>
      <c r="FI765" s="91"/>
      <c r="FJ765" s="91"/>
      <c r="FK765" s="91"/>
      <c r="FL765" s="91"/>
      <c r="FM765" s="91"/>
      <c r="FN765" s="91"/>
      <c r="FO765" s="91"/>
      <c r="FP765" s="91"/>
      <c r="FQ765" s="91"/>
    </row>
    <row r="766" spans="1:173" ht="12.75">
      <c r="A766" s="100">
        <v>2246</v>
      </c>
      <c r="B766" s="100" t="s">
        <v>1818</v>
      </c>
      <c r="C766" s="103">
        <f>budžets!C66</f>
        <v>0</v>
      </c>
      <c r="D766" s="103">
        <f>budžets!D66</f>
        <v>0</v>
      </c>
      <c r="J766" s="89"/>
      <c r="AF766" s="91"/>
      <c r="AG766" s="91"/>
      <c r="AH766" s="91"/>
      <c r="AI766" s="91"/>
      <c r="AJ766" s="91"/>
      <c r="AK766" s="91"/>
      <c r="AL766" s="91"/>
      <c r="AM766" s="91"/>
      <c r="AN766" s="91"/>
      <c r="AO766" s="91"/>
      <c r="AP766" s="91"/>
      <c r="AQ766" s="91"/>
      <c r="AR766" s="91"/>
      <c r="AS766" s="91"/>
      <c r="AT766" s="91"/>
      <c r="AU766" s="91"/>
      <c r="AV766" s="91"/>
      <c r="AW766" s="91"/>
      <c r="AX766" s="91"/>
      <c r="AY766" s="91"/>
      <c r="AZ766" s="91"/>
      <c r="BA766" s="91"/>
      <c r="BB766" s="91"/>
      <c r="BC766" s="91"/>
      <c r="BD766" s="91"/>
      <c r="BE766" s="91"/>
      <c r="BF766" s="91"/>
      <c r="BG766" s="91"/>
      <c r="BH766" s="91"/>
      <c r="BI766" s="91"/>
      <c r="BJ766" s="91"/>
      <c r="BK766" s="91"/>
      <c r="BL766" s="91"/>
      <c r="BM766" s="91"/>
      <c r="BN766" s="91"/>
      <c r="BO766" s="91"/>
      <c r="BP766" s="91"/>
      <c r="BQ766" s="91"/>
      <c r="BR766" s="91"/>
      <c r="BS766" s="91"/>
      <c r="BT766" s="91"/>
      <c r="BU766" s="91"/>
      <c r="BV766" s="91"/>
      <c r="BW766" s="91"/>
      <c r="BX766" s="91"/>
      <c r="BY766" s="91"/>
      <c r="BZ766" s="91"/>
      <c r="CA766" s="91"/>
      <c r="CB766" s="91"/>
      <c r="CC766" s="91"/>
      <c r="CD766" s="91"/>
      <c r="CE766" s="91"/>
      <c r="CF766" s="91"/>
      <c r="CG766" s="91"/>
      <c r="CH766" s="91"/>
      <c r="CI766" s="91"/>
      <c r="CJ766" s="91"/>
      <c r="CK766" s="91"/>
      <c r="CL766" s="91"/>
      <c r="CM766" s="91"/>
      <c r="CN766" s="91"/>
      <c r="CO766" s="91"/>
      <c r="CP766" s="91"/>
      <c r="CQ766" s="91"/>
      <c r="CR766" s="91"/>
      <c r="CS766" s="91"/>
      <c r="CT766" s="91"/>
      <c r="CU766" s="91"/>
      <c r="CV766" s="91"/>
      <c r="CW766" s="91"/>
      <c r="CX766" s="91"/>
      <c r="CY766" s="91"/>
      <c r="CZ766" s="91"/>
      <c r="DA766" s="91"/>
      <c r="DB766" s="91"/>
      <c r="DC766" s="91"/>
      <c r="DD766" s="91"/>
      <c r="DE766" s="91"/>
      <c r="DF766" s="91"/>
      <c r="DG766" s="91"/>
      <c r="DH766" s="91"/>
      <c r="DI766" s="91"/>
      <c r="DJ766" s="91"/>
      <c r="DK766" s="91"/>
      <c r="DL766" s="91"/>
      <c r="DM766" s="91"/>
      <c r="DN766" s="91"/>
      <c r="DO766" s="91"/>
      <c r="DP766" s="91"/>
      <c r="DQ766" s="91"/>
      <c r="DR766" s="91"/>
      <c r="DS766" s="91"/>
      <c r="DT766" s="91"/>
      <c r="DU766" s="91"/>
      <c r="DV766" s="91"/>
      <c r="DW766" s="91"/>
      <c r="DX766" s="91"/>
      <c r="DY766" s="91"/>
      <c r="DZ766" s="91"/>
      <c r="EA766" s="91"/>
      <c r="EB766" s="91"/>
      <c r="EC766" s="91"/>
      <c r="ED766" s="91"/>
      <c r="EE766" s="91"/>
      <c r="EF766" s="91"/>
      <c r="EG766" s="91"/>
      <c r="EH766" s="91"/>
      <c r="EI766" s="91"/>
      <c r="EJ766" s="91"/>
      <c r="EK766" s="91"/>
      <c r="EL766" s="91"/>
      <c r="EM766" s="91"/>
      <c r="EN766" s="91"/>
      <c r="EO766" s="91"/>
      <c r="EP766" s="91"/>
      <c r="EQ766" s="91"/>
      <c r="ER766" s="91"/>
      <c r="ES766" s="91"/>
      <c r="ET766" s="91"/>
      <c r="EU766" s="91"/>
      <c r="EV766" s="91"/>
      <c r="EW766" s="91"/>
      <c r="EX766" s="91"/>
      <c r="EY766" s="91"/>
      <c r="EZ766" s="91"/>
      <c r="FA766" s="91"/>
      <c r="FB766" s="91"/>
      <c r="FC766" s="91"/>
      <c r="FD766" s="91"/>
      <c r="FE766" s="91"/>
      <c r="FF766" s="91"/>
      <c r="FG766" s="91"/>
      <c r="FH766" s="91"/>
      <c r="FI766" s="91"/>
      <c r="FJ766" s="91"/>
      <c r="FK766" s="91"/>
      <c r="FL766" s="91"/>
      <c r="FM766" s="91"/>
      <c r="FN766" s="91"/>
      <c r="FO766" s="91"/>
      <c r="FP766" s="91"/>
      <c r="FQ766" s="91"/>
    </row>
    <row r="767" spans="1:173" ht="12.75">
      <c r="A767" s="100">
        <v>2247</v>
      </c>
      <c r="B767" s="100" t="s">
        <v>1819</v>
      </c>
      <c r="C767" s="103">
        <f>budžets!C71</f>
        <v>0</v>
      </c>
      <c r="D767" s="103">
        <f>budžets!D71</f>
        <v>0</v>
      </c>
      <c r="J767" s="89"/>
      <c r="AF767" s="91"/>
      <c r="AG767" s="91"/>
      <c r="AH767" s="91"/>
      <c r="AI767" s="91"/>
      <c r="AJ767" s="91"/>
      <c r="AK767" s="91"/>
      <c r="AL767" s="91"/>
      <c r="AM767" s="91"/>
      <c r="AN767" s="91"/>
      <c r="AO767" s="91"/>
      <c r="AP767" s="91"/>
      <c r="AQ767" s="91"/>
      <c r="AR767" s="91"/>
      <c r="AS767" s="91"/>
      <c r="AT767" s="91"/>
      <c r="AU767" s="91"/>
      <c r="AV767" s="91"/>
      <c r="AW767" s="91"/>
      <c r="AX767" s="91"/>
      <c r="AY767" s="91"/>
      <c r="AZ767" s="91"/>
      <c r="BA767" s="91"/>
      <c r="BB767" s="91"/>
      <c r="BC767" s="91"/>
      <c r="BD767" s="91"/>
      <c r="BE767" s="91"/>
      <c r="BF767" s="91"/>
      <c r="BG767" s="91"/>
      <c r="BH767" s="91"/>
      <c r="BI767" s="91"/>
      <c r="BJ767" s="91"/>
      <c r="BK767" s="91"/>
      <c r="BL767" s="91"/>
      <c r="BM767" s="91"/>
      <c r="BN767" s="91"/>
      <c r="BO767" s="91"/>
      <c r="BP767" s="91"/>
      <c r="BQ767" s="91"/>
      <c r="BR767" s="91"/>
      <c r="BS767" s="91"/>
      <c r="BT767" s="91"/>
      <c r="BU767" s="91"/>
      <c r="BV767" s="91"/>
      <c r="BW767" s="91"/>
      <c r="BX767" s="91"/>
      <c r="BY767" s="91"/>
      <c r="BZ767" s="91"/>
      <c r="CA767" s="91"/>
      <c r="CB767" s="91"/>
      <c r="CC767" s="91"/>
      <c r="CD767" s="91"/>
      <c r="CE767" s="91"/>
      <c r="CF767" s="91"/>
      <c r="CG767" s="91"/>
      <c r="CH767" s="91"/>
      <c r="CI767" s="91"/>
      <c r="CJ767" s="91"/>
      <c r="CK767" s="91"/>
      <c r="CL767" s="91"/>
      <c r="CM767" s="91"/>
      <c r="CN767" s="91"/>
      <c r="CO767" s="91"/>
      <c r="CP767" s="91"/>
      <c r="CQ767" s="91"/>
      <c r="CR767" s="91"/>
      <c r="CS767" s="91"/>
      <c r="CT767" s="91"/>
      <c r="CU767" s="91"/>
      <c r="CV767" s="91"/>
      <c r="CW767" s="91"/>
      <c r="CX767" s="91"/>
      <c r="CY767" s="91"/>
      <c r="CZ767" s="91"/>
      <c r="DA767" s="91"/>
      <c r="DB767" s="91"/>
      <c r="DC767" s="91"/>
      <c r="DD767" s="91"/>
      <c r="DE767" s="91"/>
      <c r="DF767" s="91"/>
      <c r="DG767" s="91"/>
      <c r="DH767" s="91"/>
      <c r="DI767" s="91"/>
      <c r="DJ767" s="91"/>
      <c r="DK767" s="91"/>
      <c r="DL767" s="91"/>
      <c r="DM767" s="91"/>
      <c r="DN767" s="91"/>
      <c r="DO767" s="91"/>
      <c r="DP767" s="91"/>
      <c r="DQ767" s="91"/>
      <c r="DR767" s="91"/>
      <c r="DS767" s="91"/>
      <c r="DT767" s="91"/>
      <c r="DU767" s="91"/>
      <c r="DV767" s="91"/>
      <c r="DW767" s="91"/>
      <c r="DX767" s="91"/>
      <c r="DY767" s="91"/>
      <c r="DZ767" s="91"/>
      <c r="EA767" s="91"/>
      <c r="EB767" s="91"/>
      <c r="EC767" s="91"/>
      <c r="ED767" s="91"/>
      <c r="EE767" s="91"/>
      <c r="EF767" s="91"/>
      <c r="EG767" s="91"/>
      <c r="EH767" s="91"/>
      <c r="EI767" s="91"/>
      <c r="EJ767" s="91"/>
      <c r="EK767" s="91"/>
      <c r="EL767" s="91"/>
      <c r="EM767" s="91"/>
      <c r="EN767" s="91"/>
      <c r="EO767" s="91"/>
      <c r="EP767" s="91"/>
      <c r="EQ767" s="91"/>
      <c r="ER767" s="91"/>
      <c r="ES767" s="91"/>
      <c r="ET767" s="91"/>
      <c r="EU767" s="91"/>
      <c r="EV767" s="91"/>
      <c r="EW767" s="91"/>
      <c r="EX767" s="91"/>
      <c r="EY767" s="91"/>
      <c r="EZ767" s="91"/>
      <c r="FA767" s="91"/>
      <c r="FB767" s="91"/>
      <c r="FC767" s="91"/>
      <c r="FD767" s="91"/>
      <c r="FE767" s="91"/>
      <c r="FF767" s="91"/>
      <c r="FG767" s="91"/>
      <c r="FH767" s="91"/>
      <c r="FI767" s="91"/>
      <c r="FJ767" s="91"/>
      <c r="FK767" s="91"/>
      <c r="FL767" s="91"/>
      <c r="FM767" s="91"/>
      <c r="FN767" s="91"/>
      <c r="FO767" s="91"/>
      <c r="FP767" s="91"/>
      <c r="FQ767" s="91"/>
    </row>
    <row r="768" spans="1:173" ht="12.75">
      <c r="A768" s="100">
        <v>2248</v>
      </c>
      <c r="B768" s="100" t="s">
        <v>118</v>
      </c>
      <c r="C768" s="103">
        <f>budžets!C73</f>
        <v>0</v>
      </c>
      <c r="D768" s="103">
        <f>budžets!D73</f>
        <v>0</v>
      </c>
      <c r="J768" s="89"/>
      <c r="AF768" s="91"/>
      <c r="AG768" s="91"/>
      <c r="AH768" s="91"/>
      <c r="AI768" s="91"/>
      <c r="AJ768" s="91"/>
      <c r="AK768" s="91"/>
      <c r="AL768" s="91"/>
      <c r="AM768" s="91"/>
      <c r="AN768" s="91"/>
      <c r="AO768" s="91"/>
      <c r="AP768" s="91"/>
      <c r="AQ768" s="91"/>
      <c r="AR768" s="91"/>
      <c r="AS768" s="91"/>
      <c r="AT768" s="91"/>
      <c r="AU768" s="91"/>
      <c r="AV768" s="91"/>
      <c r="AW768" s="91"/>
      <c r="AX768" s="91"/>
      <c r="AY768" s="91"/>
      <c r="AZ768" s="91"/>
      <c r="BA768" s="91"/>
      <c r="BB768" s="91"/>
      <c r="BC768" s="91"/>
      <c r="BD768" s="91"/>
      <c r="BE768" s="91"/>
      <c r="BF768" s="91"/>
      <c r="BG768" s="91"/>
      <c r="BH768" s="91"/>
      <c r="BI768" s="91"/>
      <c r="BJ768" s="91"/>
      <c r="BK768" s="91"/>
      <c r="BL768" s="91"/>
      <c r="BM768" s="91"/>
      <c r="BN768" s="91"/>
      <c r="BO768" s="91"/>
      <c r="BP768" s="91"/>
      <c r="BQ768" s="91"/>
      <c r="BR768" s="91"/>
      <c r="BS768" s="91"/>
      <c r="BT768" s="91"/>
      <c r="BU768" s="91"/>
      <c r="BV768" s="91"/>
      <c r="BW768" s="91"/>
      <c r="BX768" s="91"/>
      <c r="BY768" s="91"/>
      <c r="BZ768" s="91"/>
      <c r="CA768" s="91"/>
      <c r="CB768" s="91"/>
      <c r="CC768" s="91"/>
      <c r="CD768" s="91"/>
      <c r="CE768" s="91"/>
      <c r="CF768" s="91"/>
      <c r="CG768" s="91"/>
      <c r="CH768" s="91"/>
      <c r="CI768" s="91"/>
      <c r="CJ768" s="91"/>
      <c r="CK768" s="91"/>
      <c r="CL768" s="91"/>
      <c r="CM768" s="91"/>
      <c r="CN768" s="91"/>
      <c r="CO768" s="91"/>
      <c r="CP768" s="91"/>
      <c r="CQ768" s="91"/>
      <c r="CR768" s="91"/>
      <c r="CS768" s="91"/>
      <c r="CT768" s="91"/>
      <c r="CU768" s="91"/>
      <c r="CV768" s="91"/>
      <c r="CW768" s="91"/>
      <c r="CX768" s="91"/>
      <c r="CY768" s="91"/>
      <c r="CZ768" s="91"/>
      <c r="DA768" s="91"/>
      <c r="DB768" s="91"/>
      <c r="DC768" s="91"/>
      <c r="DD768" s="91"/>
      <c r="DE768" s="91"/>
      <c r="DF768" s="91"/>
      <c r="DG768" s="91"/>
      <c r="DH768" s="91"/>
      <c r="DI768" s="91"/>
      <c r="DJ768" s="91"/>
      <c r="DK768" s="91"/>
      <c r="DL768" s="91"/>
      <c r="DM768" s="91"/>
      <c r="DN768" s="91"/>
      <c r="DO768" s="91"/>
      <c r="DP768" s="91"/>
      <c r="DQ768" s="91"/>
      <c r="DR768" s="91"/>
      <c r="DS768" s="91"/>
      <c r="DT768" s="91"/>
      <c r="DU768" s="91"/>
      <c r="DV768" s="91"/>
      <c r="DW768" s="91"/>
      <c r="DX768" s="91"/>
      <c r="DY768" s="91"/>
      <c r="DZ768" s="91"/>
      <c r="EA768" s="91"/>
      <c r="EB768" s="91"/>
      <c r="EC768" s="91"/>
      <c r="ED768" s="91"/>
      <c r="EE768" s="91"/>
      <c r="EF768" s="91"/>
      <c r="EG768" s="91"/>
      <c r="EH768" s="91"/>
      <c r="EI768" s="91"/>
      <c r="EJ768" s="91"/>
      <c r="EK768" s="91"/>
      <c r="EL768" s="91"/>
      <c r="EM768" s="91"/>
      <c r="EN768" s="91"/>
      <c r="EO768" s="91"/>
      <c r="EP768" s="91"/>
      <c r="EQ768" s="91"/>
      <c r="ER768" s="91"/>
      <c r="ES768" s="91"/>
      <c r="ET768" s="91"/>
      <c r="EU768" s="91"/>
      <c r="EV768" s="91"/>
      <c r="EW768" s="91"/>
      <c r="EX768" s="91"/>
      <c r="EY768" s="91"/>
      <c r="EZ768" s="91"/>
      <c r="FA768" s="91"/>
      <c r="FB768" s="91"/>
      <c r="FC768" s="91"/>
      <c r="FD768" s="91"/>
      <c r="FE768" s="91"/>
      <c r="FF768" s="91"/>
      <c r="FG768" s="91"/>
      <c r="FH768" s="91"/>
      <c r="FI768" s="91"/>
      <c r="FJ768" s="91"/>
      <c r="FK768" s="91"/>
      <c r="FL768" s="91"/>
      <c r="FM768" s="91"/>
      <c r="FN768" s="91"/>
      <c r="FO768" s="91"/>
      <c r="FP768" s="91"/>
      <c r="FQ768" s="91"/>
    </row>
    <row r="769" spans="1:173" ht="12.75" hidden="1">
      <c r="A769" s="100">
        <v>2249</v>
      </c>
      <c r="B769" s="100" t="s">
        <v>2232</v>
      </c>
      <c r="C769" s="103"/>
      <c r="D769" s="103"/>
      <c r="J769" s="89"/>
      <c r="AF769" s="91"/>
      <c r="AG769" s="91"/>
      <c r="AH769" s="91"/>
      <c r="AI769" s="91"/>
      <c r="AJ769" s="91"/>
      <c r="AK769" s="91"/>
      <c r="AL769" s="91"/>
      <c r="AM769" s="91"/>
      <c r="AN769" s="91"/>
      <c r="AO769" s="91"/>
      <c r="AP769" s="91"/>
      <c r="AQ769" s="91"/>
      <c r="AR769" s="91"/>
      <c r="AS769" s="91"/>
      <c r="AT769" s="91"/>
      <c r="AU769" s="91"/>
      <c r="AV769" s="91"/>
      <c r="AW769" s="91"/>
      <c r="AX769" s="91"/>
      <c r="AY769" s="91"/>
      <c r="AZ769" s="91"/>
      <c r="BA769" s="91"/>
      <c r="BB769" s="91"/>
      <c r="BC769" s="91"/>
      <c r="BD769" s="91"/>
      <c r="BE769" s="91"/>
      <c r="BF769" s="91"/>
      <c r="BG769" s="91"/>
      <c r="BH769" s="91"/>
      <c r="BI769" s="91"/>
      <c r="BJ769" s="91"/>
      <c r="BK769" s="91"/>
      <c r="BL769" s="91"/>
      <c r="BM769" s="91"/>
      <c r="BN769" s="91"/>
      <c r="BO769" s="91"/>
      <c r="BP769" s="91"/>
      <c r="BQ769" s="91"/>
      <c r="BR769" s="91"/>
      <c r="BS769" s="91"/>
      <c r="BT769" s="91"/>
      <c r="BU769" s="91"/>
      <c r="BV769" s="91"/>
      <c r="BW769" s="91"/>
      <c r="BX769" s="91"/>
      <c r="BY769" s="91"/>
      <c r="BZ769" s="91"/>
      <c r="CA769" s="91"/>
      <c r="CB769" s="91"/>
      <c r="CC769" s="91"/>
      <c r="CD769" s="91"/>
      <c r="CE769" s="91"/>
      <c r="CF769" s="91"/>
      <c r="CG769" s="91"/>
      <c r="CH769" s="91"/>
      <c r="CI769" s="91"/>
      <c r="CJ769" s="91"/>
      <c r="CK769" s="91"/>
      <c r="CL769" s="91"/>
      <c r="CM769" s="91"/>
      <c r="CN769" s="91"/>
      <c r="CO769" s="91"/>
      <c r="CP769" s="91"/>
      <c r="CQ769" s="91"/>
      <c r="CR769" s="91"/>
      <c r="CS769" s="91"/>
      <c r="CT769" s="91"/>
      <c r="CU769" s="91"/>
      <c r="CV769" s="91"/>
      <c r="CW769" s="91"/>
      <c r="CX769" s="91"/>
      <c r="CY769" s="91"/>
      <c r="CZ769" s="91"/>
      <c r="DA769" s="91"/>
      <c r="DB769" s="91"/>
      <c r="DC769" s="91"/>
      <c r="DD769" s="91"/>
      <c r="DE769" s="91"/>
      <c r="DF769" s="91"/>
      <c r="DG769" s="91"/>
      <c r="DH769" s="91"/>
      <c r="DI769" s="91"/>
      <c r="DJ769" s="91"/>
      <c r="DK769" s="91"/>
      <c r="DL769" s="91"/>
      <c r="DM769" s="91"/>
      <c r="DN769" s="91"/>
      <c r="DO769" s="91"/>
      <c r="DP769" s="91"/>
      <c r="DQ769" s="91"/>
      <c r="DR769" s="91"/>
      <c r="DS769" s="91"/>
      <c r="DT769" s="91"/>
      <c r="DU769" s="91"/>
      <c r="DV769" s="91"/>
      <c r="DW769" s="91"/>
      <c r="DX769" s="91"/>
      <c r="DY769" s="91"/>
      <c r="DZ769" s="91"/>
      <c r="EA769" s="91"/>
      <c r="EB769" s="91"/>
      <c r="EC769" s="91"/>
      <c r="ED769" s="91"/>
      <c r="EE769" s="91"/>
      <c r="EF769" s="91"/>
      <c r="EG769" s="91"/>
      <c r="EH769" s="91"/>
      <c r="EI769" s="91"/>
      <c r="EJ769" s="91"/>
      <c r="EK769" s="91"/>
      <c r="EL769" s="91"/>
      <c r="EM769" s="91"/>
      <c r="EN769" s="91"/>
      <c r="EO769" s="91"/>
      <c r="EP769" s="91"/>
      <c r="EQ769" s="91"/>
      <c r="ER769" s="91"/>
      <c r="ES769" s="91"/>
      <c r="ET769" s="91"/>
      <c r="EU769" s="91"/>
      <c r="EV769" s="91"/>
      <c r="EW769" s="91"/>
      <c r="EX769" s="91"/>
      <c r="EY769" s="91"/>
      <c r="EZ769" s="91"/>
      <c r="FA769" s="91"/>
      <c r="FB769" s="91"/>
      <c r="FC769" s="91"/>
      <c r="FD769" s="91"/>
      <c r="FE769" s="91"/>
      <c r="FF769" s="91"/>
      <c r="FG769" s="91"/>
      <c r="FH769" s="91"/>
      <c r="FI769" s="91"/>
      <c r="FJ769" s="91"/>
      <c r="FK769" s="91"/>
      <c r="FL769" s="91"/>
      <c r="FM769" s="91"/>
      <c r="FN769" s="91"/>
      <c r="FO769" s="91"/>
      <c r="FP769" s="91"/>
      <c r="FQ769" s="91"/>
    </row>
    <row r="770" spans="1:173" s="113" customFormat="1" ht="12.75">
      <c r="A770" s="112">
        <v>2250</v>
      </c>
      <c r="B770" s="100" t="s">
        <v>2269</v>
      </c>
      <c r="C770" s="117">
        <f>budžets!C155</f>
        <v>36240</v>
      </c>
      <c r="D770" s="117">
        <f>budžets!D155</f>
        <v>36240</v>
      </c>
      <c r="J770" s="116"/>
      <c r="AF770" s="115"/>
      <c r="AG770" s="115"/>
      <c r="AH770" s="115"/>
      <c r="AI770" s="115"/>
      <c r="AJ770" s="115"/>
      <c r="AK770" s="115"/>
      <c r="AL770" s="115"/>
      <c r="AM770" s="115"/>
      <c r="AN770" s="115"/>
      <c r="AO770" s="115"/>
      <c r="AP770" s="115"/>
      <c r="AQ770" s="115"/>
      <c r="AR770" s="115"/>
      <c r="AS770" s="115"/>
      <c r="AT770" s="115"/>
      <c r="AU770" s="115"/>
      <c r="AV770" s="115"/>
      <c r="AW770" s="115"/>
      <c r="AX770" s="115"/>
      <c r="AY770" s="115"/>
      <c r="AZ770" s="115"/>
      <c r="BA770" s="115"/>
      <c r="BB770" s="115"/>
      <c r="BC770" s="115"/>
      <c r="BD770" s="115"/>
      <c r="BE770" s="115"/>
      <c r="BF770" s="115"/>
      <c r="BG770" s="115"/>
      <c r="BH770" s="115"/>
      <c r="BI770" s="115"/>
      <c r="BJ770" s="115"/>
      <c r="BK770" s="115"/>
      <c r="BL770" s="115"/>
      <c r="BM770" s="115"/>
      <c r="BN770" s="115"/>
      <c r="BO770" s="115"/>
      <c r="BP770" s="115"/>
      <c r="BQ770" s="115"/>
      <c r="BR770" s="115"/>
      <c r="BS770" s="115"/>
      <c r="BT770" s="115"/>
      <c r="BU770" s="115"/>
      <c r="BV770" s="115"/>
      <c r="BW770" s="115"/>
      <c r="BX770" s="115"/>
      <c r="BY770" s="115"/>
      <c r="BZ770" s="115"/>
      <c r="CA770" s="115"/>
      <c r="CB770" s="115"/>
      <c r="CC770" s="115"/>
      <c r="CD770" s="115"/>
      <c r="CE770" s="115"/>
      <c r="CF770" s="115"/>
      <c r="CG770" s="115"/>
      <c r="CH770" s="115"/>
      <c r="CI770" s="115"/>
      <c r="CJ770" s="115"/>
      <c r="CK770" s="115"/>
      <c r="CL770" s="115"/>
      <c r="CM770" s="115"/>
      <c r="CN770" s="115"/>
      <c r="CO770" s="115"/>
      <c r="CP770" s="115"/>
      <c r="CQ770" s="115"/>
      <c r="CR770" s="115"/>
      <c r="CS770" s="115"/>
      <c r="CT770" s="115"/>
      <c r="CU770" s="115"/>
      <c r="CV770" s="115"/>
      <c r="CW770" s="115"/>
      <c r="CX770" s="115"/>
      <c r="CY770" s="115"/>
      <c r="CZ770" s="115"/>
      <c r="DA770" s="115"/>
      <c r="DB770" s="115"/>
      <c r="DC770" s="115"/>
      <c r="DD770" s="115"/>
      <c r="DE770" s="115"/>
      <c r="DF770" s="115"/>
      <c r="DG770" s="115"/>
      <c r="DH770" s="115"/>
      <c r="DI770" s="115"/>
      <c r="DJ770" s="115"/>
      <c r="DK770" s="115"/>
      <c r="DL770" s="115"/>
      <c r="DM770" s="115"/>
      <c r="DN770" s="115"/>
      <c r="DO770" s="115"/>
      <c r="DP770" s="115"/>
      <c r="DQ770" s="115"/>
      <c r="DR770" s="115"/>
      <c r="DS770" s="115"/>
      <c r="DT770" s="115"/>
      <c r="DU770" s="115"/>
      <c r="DV770" s="115"/>
      <c r="DW770" s="115"/>
      <c r="DX770" s="115"/>
      <c r="DY770" s="115"/>
      <c r="DZ770" s="115"/>
      <c r="EA770" s="115"/>
      <c r="EB770" s="115"/>
      <c r="EC770" s="115"/>
      <c r="ED770" s="115"/>
      <c r="EE770" s="115"/>
      <c r="EF770" s="115"/>
      <c r="EG770" s="115"/>
      <c r="EH770" s="115"/>
      <c r="EI770" s="115"/>
      <c r="EJ770" s="115"/>
      <c r="EK770" s="115"/>
      <c r="EL770" s="115"/>
      <c r="EM770" s="115"/>
      <c r="EN770" s="115"/>
      <c r="EO770" s="115"/>
      <c r="EP770" s="115"/>
      <c r="EQ770" s="115"/>
      <c r="ER770" s="115"/>
      <c r="ES770" s="115"/>
      <c r="ET770" s="115"/>
      <c r="EU770" s="115"/>
      <c r="EV770" s="115"/>
      <c r="EW770" s="115"/>
      <c r="EX770" s="115"/>
      <c r="EY770" s="115"/>
      <c r="EZ770" s="115"/>
      <c r="FA770" s="115"/>
      <c r="FB770" s="115"/>
      <c r="FC770" s="115"/>
      <c r="FD770" s="115"/>
      <c r="FE770" s="115"/>
      <c r="FF770" s="115"/>
      <c r="FG770" s="115"/>
      <c r="FH770" s="115"/>
      <c r="FI770" s="115"/>
      <c r="FJ770" s="115"/>
      <c r="FK770" s="115"/>
      <c r="FL770" s="115"/>
      <c r="FM770" s="115"/>
      <c r="FN770" s="115"/>
      <c r="FO770" s="115"/>
      <c r="FP770" s="115"/>
      <c r="FQ770" s="115"/>
    </row>
    <row r="771" spans="1:10" s="113" customFormat="1" ht="12.75">
      <c r="A771" s="112">
        <v>2260</v>
      </c>
      <c r="B771" s="100" t="s">
        <v>1820</v>
      </c>
      <c r="C771" s="117">
        <f>C774</f>
        <v>700</v>
      </c>
      <c r="D771" s="117">
        <f>SUM(D774:D775)</f>
        <v>1874</v>
      </c>
      <c r="J771" s="116"/>
    </row>
    <row r="772" spans="1:10" ht="12.75" hidden="1">
      <c r="A772" s="100">
        <v>2261</v>
      </c>
      <c r="B772" s="100" t="s">
        <v>1821</v>
      </c>
      <c r="C772" s="231"/>
      <c r="D772" s="231"/>
      <c r="J772" s="89"/>
    </row>
    <row r="773" spans="1:10" ht="12.75" hidden="1">
      <c r="A773" s="100">
        <v>2262</v>
      </c>
      <c r="B773" s="100" t="s">
        <v>1822</v>
      </c>
      <c r="C773" s="231"/>
      <c r="D773" s="231"/>
      <c r="J773" s="89"/>
    </row>
    <row r="774" spans="1:10" ht="12.75">
      <c r="A774" s="100">
        <v>2263</v>
      </c>
      <c r="B774" s="100" t="s">
        <v>65</v>
      </c>
      <c r="C774" s="103">
        <f>budžets!C128</f>
        <v>700</v>
      </c>
      <c r="D774" s="103">
        <f>budžets!D128</f>
        <v>700</v>
      </c>
      <c r="J774" s="89"/>
    </row>
    <row r="775" spans="1:10" ht="12.75">
      <c r="A775" s="100">
        <v>2264</v>
      </c>
      <c r="B775" s="100" t="s">
        <v>1823</v>
      </c>
      <c r="C775" s="275">
        <f>budžets!C79+budžets!C125+budžets!C159+budžets!C202</f>
        <v>0</v>
      </c>
      <c r="D775" s="275">
        <f>budžets!D79+budžets!D125+budžets!D159+budžets!D202</f>
        <v>1174</v>
      </c>
      <c r="J775" s="89"/>
    </row>
    <row r="776" spans="1:10" ht="12.75" hidden="1">
      <c r="A776" s="100">
        <v>2269</v>
      </c>
      <c r="B776" s="100" t="s">
        <v>1824</v>
      </c>
      <c r="C776" s="231"/>
      <c r="D776" s="231"/>
      <c r="J776" s="89"/>
    </row>
    <row r="777" spans="1:10" s="113" customFormat="1" ht="12.75">
      <c r="A777" s="112">
        <v>2270</v>
      </c>
      <c r="B777" s="100" t="s">
        <v>1825</v>
      </c>
      <c r="C777" s="117">
        <f>C785+C784</f>
        <v>203233</v>
      </c>
      <c r="D777" s="117">
        <f>D785+D784</f>
        <v>178078</v>
      </c>
      <c r="J777" s="116"/>
    </row>
    <row r="778" spans="1:10" ht="12.75" hidden="1">
      <c r="A778" s="100">
        <v>2271</v>
      </c>
      <c r="B778" s="100" t="s">
        <v>1826</v>
      </c>
      <c r="C778" s="231"/>
      <c r="D778" s="231"/>
      <c r="J778" s="89"/>
    </row>
    <row r="779" spans="1:10" ht="12.75" hidden="1">
      <c r="A779" s="100">
        <v>2273</v>
      </c>
      <c r="B779" s="100" t="s">
        <v>1827</v>
      </c>
      <c r="C779" s="231"/>
      <c r="D779" s="231"/>
      <c r="J779" s="89"/>
    </row>
    <row r="780" spans="1:10" ht="12.75" hidden="1">
      <c r="A780" s="100">
        <v>2274</v>
      </c>
      <c r="B780" s="100" t="s">
        <v>1828</v>
      </c>
      <c r="C780" s="231"/>
      <c r="D780" s="231"/>
      <c r="J780" s="89"/>
    </row>
    <row r="781" spans="1:10" ht="12.75" hidden="1">
      <c r="A781" s="100">
        <v>2275</v>
      </c>
      <c r="B781" s="100" t="s">
        <v>1829</v>
      </c>
      <c r="C781" s="231"/>
      <c r="D781" s="231"/>
      <c r="J781" s="89"/>
    </row>
    <row r="782" spans="1:10" ht="12.75" hidden="1">
      <c r="A782" s="100">
        <v>2276</v>
      </c>
      <c r="B782" s="100" t="s">
        <v>1830</v>
      </c>
      <c r="C782" s="231"/>
      <c r="D782" s="231"/>
      <c r="J782" s="89"/>
    </row>
    <row r="783" spans="1:10" ht="25.5" hidden="1">
      <c r="A783" s="100">
        <v>2277</v>
      </c>
      <c r="B783" s="100" t="s">
        <v>1831</v>
      </c>
      <c r="C783" s="231"/>
      <c r="D783" s="231"/>
      <c r="J783" s="89"/>
    </row>
    <row r="784" spans="1:10" ht="12.75">
      <c r="A784" s="100">
        <v>2276</v>
      </c>
      <c r="B784" s="100" t="s">
        <v>1832</v>
      </c>
      <c r="C784" s="103">
        <f>budžets!C157</f>
        <v>180</v>
      </c>
      <c r="D784" s="103">
        <f>budžets!D157</f>
        <v>250</v>
      </c>
      <c r="J784" s="89"/>
    </row>
    <row r="785" spans="1:10" ht="12.75">
      <c r="A785" s="11">
        <v>2249</v>
      </c>
      <c r="B785" s="22" t="s">
        <v>1809</v>
      </c>
      <c r="C785" s="103">
        <f>budžets!C80+budžets!C109+budžets!C129+budžets!C158+budžets!C182+budžets!C201+budžets!C209+budžets!C215</f>
        <v>203053</v>
      </c>
      <c r="D785" s="103">
        <f>budžets!D80+budžets!D109+budžets!D129+budžets!D158+budžets!D182+budžets!D201+budžets!D209+budžets!D215</f>
        <v>177828</v>
      </c>
      <c r="J785" s="89"/>
    </row>
    <row r="786" spans="1:10" ht="12.75" hidden="1">
      <c r="A786" s="100">
        <v>2280</v>
      </c>
      <c r="B786" s="100" t="s">
        <v>1834</v>
      </c>
      <c r="C786" s="231"/>
      <c r="D786" s="231"/>
      <c r="J786" s="89"/>
    </row>
    <row r="787" spans="1:10" ht="12.75" hidden="1">
      <c r="A787" s="100">
        <v>2281</v>
      </c>
      <c r="B787" s="100" t="s">
        <v>1835</v>
      </c>
      <c r="C787" s="231"/>
      <c r="D787" s="231"/>
      <c r="J787" s="89"/>
    </row>
    <row r="788" spans="1:10" ht="25.5" hidden="1">
      <c r="A788" s="100">
        <v>2282</v>
      </c>
      <c r="B788" s="100" t="s">
        <v>1836</v>
      </c>
      <c r="C788" s="231"/>
      <c r="D788" s="231"/>
      <c r="J788" s="89"/>
    </row>
    <row r="789" spans="1:10" ht="12.75" hidden="1">
      <c r="A789" s="100">
        <v>2283</v>
      </c>
      <c r="B789" s="100" t="s">
        <v>1837</v>
      </c>
      <c r="C789" s="231"/>
      <c r="D789" s="231"/>
      <c r="J789" s="89"/>
    </row>
    <row r="790" spans="1:10" ht="25.5" hidden="1">
      <c r="A790" s="100">
        <v>2284</v>
      </c>
      <c r="B790" s="100" t="s">
        <v>1838</v>
      </c>
      <c r="C790" s="231"/>
      <c r="D790" s="231"/>
      <c r="J790" s="89"/>
    </row>
    <row r="791" spans="1:10" ht="12.75" hidden="1">
      <c r="A791" s="100">
        <v>2285</v>
      </c>
      <c r="B791" s="100" t="s">
        <v>1839</v>
      </c>
      <c r="C791" s="231"/>
      <c r="D791" s="231"/>
      <c r="J791" s="89"/>
    </row>
    <row r="792" spans="1:10" ht="25.5" hidden="1">
      <c r="A792" s="100">
        <v>2290</v>
      </c>
      <c r="B792" s="100" t="s">
        <v>1840</v>
      </c>
      <c r="C792" s="231"/>
      <c r="D792" s="231"/>
      <c r="J792" s="89"/>
    </row>
    <row r="793" spans="1:10" ht="12.75" hidden="1">
      <c r="A793" s="100">
        <v>2291</v>
      </c>
      <c r="B793" s="100" t="s">
        <v>1841</v>
      </c>
      <c r="C793" s="231"/>
      <c r="D793" s="231"/>
      <c r="J793" s="89"/>
    </row>
    <row r="794" spans="1:10" ht="12.75" hidden="1">
      <c r="A794" s="100">
        <v>2292</v>
      </c>
      <c r="B794" s="100" t="s">
        <v>1842</v>
      </c>
      <c r="C794" s="231"/>
      <c r="D794" s="231"/>
      <c r="J794" s="89"/>
    </row>
    <row r="795" spans="1:10" ht="12.75" hidden="1">
      <c r="A795" s="100">
        <v>2293</v>
      </c>
      <c r="B795" s="100" t="s">
        <v>1843</v>
      </c>
      <c r="C795" s="231"/>
      <c r="D795" s="231"/>
      <c r="J795" s="89"/>
    </row>
    <row r="796" spans="1:10" ht="12.75" hidden="1">
      <c r="A796" s="100">
        <v>2294</v>
      </c>
      <c r="B796" s="100" t="s">
        <v>1844</v>
      </c>
      <c r="C796" s="231"/>
      <c r="D796" s="231"/>
      <c r="J796" s="89"/>
    </row>
    <row r="797" spans="1:10" ht="25.5" hidden="1">
      <c r="A797" s="100">
        <v>2295</v>
      </c>
      <c r="B797" s="100" t="s">
        <v>1845</v>
      </c>
      <c r="C797" s="231"/>
      <c r="D797" s="231"/>
      <c r="J797" s="89"/>
    </row>
    <row r="798" spans="1:10" ht="25.5" hidden="1">
      <c r="A798" s="100">
        <v>2296</v>
      </c>
      <c r="B798" s="100" t="s">
        <v>1846</v>
      </c>
      <c r="C798" s="231"/>
      <c r="D798" s="231"/>
      <c r="J798" s="89"/>
    </row>
    <row r="799" spans="1:10" s="109" customFormat="1" ht="25.5">
      <c r="A799" s="108">
        <v>2300</v>
      </c>
      <c r="B799" s="108" t="s">
        <v>1847</v>
      </c>
      <c r="C799" s="118">
        <f>C800+C805+C810</f>
        <v>203077</v>
      </c>
      <c r="D799" s="118">
        <f>D800+D805+D810</f>
        <v>210331</v>
      </c>
      <c r="J799" s="110"/>
    </row>
    <row r="800" spans="1:10" s="113" customFormat="1" ht="12.75">
      <c r="A800" s="112">
        <v>2310</v>
      </c>
      <c r="B800" s="112" t="s">
        <v>66</v>
      </c>
      <c r="C800" s="117">
        <f>SUM(C801:C804)</f>
        <v>24026</v>
      </c>
      <c r="D800" s="117">
        <f>SUM(D801:D804)</f>
        <v>25736</v>
      </c>
      <c r="J800" s="116"/>
    </row>
    <row r="801" spans="1:10" ht="12.75">
      <c r="A801" s="100">
        <v>2311</v>
      </c>
      <c r="B801" s="100" t="s">
        <v>1848</v>
      </c>
      <c r="C801" s="103">
        <f>budžets!C160+budžets!C198</f>
        <v>9664</v>
      </c>
      <c r="D801" s="103">
        <f>budžets!D160+budžets!D198</f>
        <v>9664</v>
      </c>
      <c r="J801" s="89"/>
    </row>
    <row r="802" spans="1:10" ht="12.75">
      <c r="A802" s="100">
        <v>2312</v>
      </c>
      <c r="B802" s="100" t="s">
        <v>1849</v>
      </c>
      <c r="C802" s="275">
        <f>budžets!C77+budžets!C102+budžets!C122+budžets!C161+budžets!C179+budžets!C193+budžets!C217</f>
        <v>11861</v>
      </c>
      <c r="D802" s="275">
        <f>budžets!D77+budžets!D102+budžets!D122+budžets!D161+budžets!D179+budžets!D193+budžets!D217</f>
        <v>12921</v>
      </c>
      <c r="J802" s="89"/>
    </row>
    <row r="803" spans="1:10" ht="12.75">
      <c r="A803" s="100">
        <v>2313</v>
      </c>
      <c r="B803" s="100" t="s">
        <v>1850</v>
      </c>
      <c r="C803" s="275">
        <f>budžets!C78+budžets!C103+budžets!C123+budžets!C162+budžets!C194</f>
        <v>2001</v>
      </c>
      <c r="D803" s="275">
        <f>budžets!D78+budžets!D103+budžets!D123+budžets!D162+budžets!D194</f>
        <v>2501</v>
      </c>
      <c r="J803" s="89"/>
    </row>
    <row r="804" spans="1:10" ht="25.5">
      <c r="A804" s="100">
        <v>2314</v>
      </c>
      <c r="B804" s="100" t="s">
        <v>2301</v>
      </c>
      <c r="C804" s="275">
        <f>budžets!C104+budžets!C124+budžets!C163+budžets!C195</f>
        <v>500</v>
      </c>
      <c r="D804" s="275">
        <f>budžets!D104+budžets!D124+budžets!D163+budžets!D195</f>
        <v>650</v>
      </c>
      <c r="J804" s="89"/>
    </row>
    <row r="805" spans="1:10" s="113" customFormat="1" ht="12.75">
      <c r="A805" s="112">
        <v>2320</v>
      </c>
      <c r="B805" s="112" t="s">
        <v>1851</v>
      </c>
      <c r="C805" s="117">
        <f>SUM(C806:C809)</f>
        <v>42892</v>
      </c>
      <c r="D805" s="117">
        <f>SUM(D806:D809)</f>
        <v>42892</v>
      </c>
      <c r="J805" s="116"/>
    </row>
    <row r="806" spans="1:10" ht="12.75" hidden="1">
      <c r="A806" s="100">
        <v>2321</v>
      </c>
      <c r="B806" s="100" t="s">
        <v>1852</v>
      </c>
      <c r="C806" s="103"/>
      <c r="D806" s="103"/>
      <c r="J806" s="89"/>
    </row>
    <row r="807" spans="1:10" ht="12.75">
      <c r="A807" s="100">
        <v>2322</v>
      </c>
      <c r="B807" s="100" t="s">
        <v>39</v>
      </c>
      <c r="C807" s="103">
        <f>budžets!C75+budžets!C199</f>
        <v>42892</v>
      </c>
      <c r="D807" s="103">
        <f>budžets!D75+budžets!D199</f>
        <v>42892</v>
      </c>
      <c r="J807" s="89"/>
    </row>
    <row r="808" spans="1:10" ht="12.75" hidden="1">
      <c r="A808" s="100">
        <v>2329</v>
      </c>
      <c r="B808" s="100" t="s">
        <v>1853</v>
      </c>
      <c r="C808" s="231"/>
      <c r="D808" s="231"/>
      <c r="J808" s="89"/>
    </row>
    <row r="809" spans="1:10" ht="12.75" hidden="1">
      <c r="A809" s="100">
        <v>2329</v>
      </c>
      <c r="B809" s="100" t="s">
        <v>1854</v>
      </c>
      <c r="C809" s="231"/>
      <c r="D809" s="231"/>
      <c r="J809" s="89"/>
    </row>
    <row r="810" spans="1:10" s="113" customFormat="1" ht="12.75">
      <c r="A810" s="112">
        <v>2330</v>
      </c>
      <c r="B810" s="112" t="s">
        <v>1855</v>
      </c>
      <c r="C810" s="117">
        <f>budžets!C76+budžets!C95+budžets!C101+budžets!C105+budžets!C121+budžets!C164+budžets!C178+budžets!C196+budžets!C197+budžets!C216</f>
        <v>136159</v>
      </c>
      <c r="D810" s="117">
        <f>budžets!D76+budžets!D95+budžets!D101+budžets!D105+budžets!D121+budžets!D164+budžets!D178+budžets!D196+budžets!D197+budžets!D216</f>
        <v>141703</v>
      </c>
      <c r="J810" s="116"/>
    </row>
    <row r="811" spans="1:10" ht="38.25" hidden="1">
      <c r="A811" s="100">
        <v>2340</v>
      </c>
      <c r="B811" s="100" t="s">
        <v>1856</v>
      </c>
      <c r="C811" s="231"/>
      <c r="D811" s="231"/>
      <c r="J811" s="89"/>
    </row>
    <row r="812" spans="1:10" ht="12.75" hidden="1">
      <c r="A812" s="100">
        <v>2341</v>
      </c>
      <c r="B812" s="100" t="s">
        <v>1857</v>
      </c>
      <c r="C812" s="231"/>
      <c r="D812" s="231"/>
      <c r="J812" s="89"/>
    </row>
    <row r="813" spans="1:10" ht="12.75" hidden="1">
      <c r="A813" s="100">
        <v>2342</v>
      </c>
      <c r="B813" s="100" t="s">
        <v>1858</v>
      </c>
      <c r="C813" s="231"/>
      <c r="D813" s="231"/>
      <c r="J813" s="89"/>
    </row>
    <row r="814" spans="1:10" ht="12.75" hidden="1">
      <c r="A814" s="100">
        <v>2343</v>
      </c>
      <c r="B814" s="100" t="s">
        <v>1859</v>
      </c>
      <c r="C814" s="231"/>
      <c r="D814" s="231"/>
      <c r="J814" s="89"/>
    </row>
    <row r="815" spans="1:10" ht="25.5" hidden="1">
      <c r="A815" s="100">
        <v>2344</v>
      </c>
      <c r="B815" s="100" t="s">
        <v>1860</v>
      </c>
      <c r="C815" s="231"/>
      <c r="D815" s="231"/>
      <c r="J815" s="89"/>
    </row>
    <row r="816" spans="1:10" ht="12.75" hidden="1">
      <c r="A816" s="100">
        <v>2350</v>
      </c>
      <c r="B816" s="100" t="s">
        <v>1861</v>
      </c>
      <c r="C816" s="231"/>
      <c r="D816" s="231"/>
      <c r="J816" s="89"/>
    </row>
    <row r="817" spans="1:10" ht="25.5" hidden="1">
      <c r="A817" s="100">
        <v>2360</v>
      </c>
      <c r="B817" s="100" t="s">
        <v>1862</v>
      </c>
      <c r="C817" s="231"/>
      <c r="D817" s="231"/>
      <c r="J817" s="89"/>
    </row>
    <row r="818" spans="1:10" ht="12.75" hidden="1">
      <c r="A818" s="100">
        <v>2361</v>
      </c>
      <c r="B818" s="100" t="s">
        <v>1863</v>
      </c>
      <c r="C818" s="231"/>
      <c r="D818" s="231"/>
      <c r="J818" s="89"/>
    </row>
    <row r="819" spans="1:10" ht="12.75" hidden="1">
      <c r="A819" s="100">
        <v>2362</v>
      </c>
      <c r="B819" s="100" t="s">
        <v>1864</v>
      </c>
      <c r="C819" s="231"/>
      <c r="D819" s="231"/>
      <c r="J819" s="89"/>
    </row>
    <row r="820" spans="1:10" ht="12.75" hidden="1">
      <c r="A820" s="100">
        <v>2363</v>
      </c>
      <c r="B820" s="100" t="s">
        <v>1865</v>
      </c>
      <c r="C820" s="231"/>
      <c r="D820" s="231"/>
      <c r="J820" s="89"/>
    </row>
    <row r="821" spans="1:10" ht="12.75" hidden="1">
      <c r="A821" s="100">
        <v>2364</v>
      </c>
      <c r="B821" s="100" t="s">
        <v>1866</v>
      </c>
      <c r="C821" s="231"/>
      <c r="D821" s="231"/>
      <c r="J821" s="89"/>
    </row>
    <row r="822" spans="1:10" ht="12.75" hidden="1">
      <c r="A822" s="100">
        <v>2365</v>
      </c>
      <c r="B822" s="100" t="s">
        <v>1867</v>
      </c>
      <c r="C822" s="231"/>
      <c r="D822" s="231"/>
      <c r="J822" s="89"/>
    </row>
    <row r="823" spans="1:10" ht="25.5" hidden="1">
      <c r="A823" s="100">
        <v>2369</v>
      </c>
      <c r="B823" s="100" t="s">
        <v>1868</v>
      </c>
      <c r="C823" s="231"/>
      <c r="D823" s="231"/>
      <c r="J823" s="89"/>
    </row>
    <row r="824" spans="1:10" ht="12.75" hidden="1">
      <c r="A824" s="100">
        <v>2370</v>
      </c>
      <c r="B824" s="100" t="s">
        <v>1869</v>
      </c>
      <c r="C824" s="231"/>
      <c r="D824" s="231"/>
      <c r="J824" s="89"/>
    </row>
    <row r="825" spans="1:10" ht="12.75" hidden="1">
      <c r="A825" s="100">
        <v>2380</v>
      </c>
      <c r="B825" s="100" t="s">
        <v>1870</v>
      </c>
      <c r="C825" s="231"/>
      <c r="D825" s="231"/>
      <c r="J825" s="89"/>
    </row>
    <row r="826" spans="1:10" ht="12.75" hidden="1">
      <c r="A826" s="100">
        <v>2381</v>
      </c>
      <c r="B826" s="100" t="s">
        <v>1871</v>
      </c>
      <c r="C826" s="231"/>
      <c r="D826" s="231"/>
      <c r="J826" s="89"/>
    </row>
    <row r="827" spans="1:10" ht="12.75" hidden="1">
      <c r="A827" s="100">
        <v>2382</v>
      </c>
      <c r="B827" s="100" t="s">
        <v>1872</v>
      </c>
      <c r="C827" s="231"/>
      <c r="D827" s="231"/>
      <c r="J827" s="89"/>
    </row>
    <row r="828" spans="1:10" ht="12.75" hidden="1">
      <c r="A828" s="100">
        <v>2389</v>
      </c>
      <c r="B828" s="100" t="s">
        <v>1873</v>
      </c>
      <c r="C828" s="231"/>
      <c r="D828" s="231"/>
      <c r="J828" s="89"/>
    </row>
    <row r="829" spans="1:10" ht="12.75" hidden="1">
      <c r="A829" s="100">
        <v>2390</v>
      </c>
      <c r="B829" s="100" t="s">
        <v>1874</v>
      </c>
      <c r="C829" s="231"/>
      <c r="D829" s="231"/>
      <c r="J829" s="89"/>
    </row>
    <row r="830" spans="1:10" ht="12.75" hidden="1">
      <c r="A830" s="100">
        <v>2410</v>
      </c>
      <c r="B830" s="100" t="s">
        <v>1875</v>
      </c>
      <c r="C830" s="231"/>
      <c r="D830" s="231"/>
      <c r="J830" s="89"/>
    </row>
    <row r="831" spans="1:10" ht="12.75" hidden="1">
      <c r="A831" s="100">
        <v>2420</v>
      </c>
      <c r="B831" s="100" t="s">
        <v>1876</v>
      </c>
      <c r="C831" s="231"/>
      <c r="D831" s="231"/>
      <c r="J831" s="89"/>
    </row>
    <row r="832" spans="1:10" s="109" customFormat="1" ht="12.75">
      <c r="A832" s="108">
        <v>2500</v>
      </c>
      <c r="B832" s="108" t="s">
        <v>488</v>
      </c>
      <c r="C832" s="118">
        <f>C833</f>
        <v>268308</v>
      </c>
      <c r="D832" s="118">
        <f>D833</f>
        <v>268308</v>
      </c>
      <c r="J832" s="110"/>
    </row>
    <row r="833" spans="1:10" s="113" customFormat="1" ht="13.5">
      <c r="A833" s="112">
        <v>2510</v>
      </c>
      <c r="B833" s="112" t="s">
        <v>488</v>
      </c>
      <c r="C833" s="117">
        <f>C836+C838+C839+C845+C846</f>
        <v>268308</v>
      </c>
      <c r="D833" s="117">
        <f>D836+D838+D839+D845+D846</f>
        <v>268308</v>
      </c>
      <c r="J833" s="114"/>
    </row>
    <row r="834" spans="1:10" ht="12.75" hidden="1">
      <c r="A834" s="100">
        <v>2511</v>
      </c>
      <c r="B834" s="100" t="s">
        <v>587</v>
      </c>
      <c r="C834" s="231"/>
      <c r="D834" s="231"/>
      <c r="J834" s="89"/>
    </row>
    <row r="835" spans="1:10" ht="12.75" hidden="1">
      <c r="A835" s="100">
        <v>2512</v>
      </c>
      <c r="B835" s="100" t="s">
        <v>67</v>
      </c>
      <c r="C835" s="231"/>
      <c r="D835" s="231"/>
      <c r="J835" s="89"/>
    </row>
    <row r="836" spans="1:10" ht="12.75">
      <c r="A836" s="100">
        <v>2513</v>
      </c>
      <c r="B836" s="100" t="s">
        <v>68</v>
      </c>
      <c r="C836" s="103">
        <f>budžets!C166+budžets!C110</f>
        <v>2056</v>
      </c>
      <c r="D836" s="103">
        <f>budžets!D166+budžets!D110</f>
        <v>2056</v>
      </c>
      <c r="J836" s="89"/>
    </row>
    <row r="837" spans="1:10" ht="25.5" hidden="1">
      <c r="A837" s="100">
        <v>2514</v>
      </c>
      <c r="B837" s="100" t="s">
        <v>1877</v>
      </c>
      <c r="C837" s="231"/>
      <c r="D837" s="231"/>
      <c r="J837" s="89"/>
    </row>
    <row r="838" spans="1:10" ht="12.75">
      <c r="A838" s="100">
        <v>2515</v>
      </c>
      <c r="B838" s="100" t="s">
        <v>69</v>
      </c>
      <c r="C838" s="103">
        <f>budžets!C167</f>
        <v>48164</v>
      </c>
      <c r="D838" s="103">
        <f>budžets!D167</f>
        <v>48164</v>
      </c>
      <c r="J838" s="89"/>
    </row>
    <row r="839" spans="1:10" ht="12.75">
      <c r="A839" s="100">
        <v>2512</v>
      </c>
      <c r="B839" s="100" t="s">
        <v>1878</v>
      </c>
      <c r="C839" s="103">
        <f>budžets!C165</f>
        <v>217728</v>
      </c>
      <c r="D839" s="103">
        <f>budžets!D165</f>
        <v>217728</v>
      </c>
      <c r="J839" s="89"/>
    </row>
    <row r="840" spans="1:10" ht="51" hidden="1">
      <c r="A840" s="100">
        <v>2600</v>
      </c>
      <c r="B840" s="100" t="s">
        <v>1879</v>
      </c>
      <c r="C840" s="231"/>
      <c r="D840" s="231"/>
      <c r="J840" s="89"/>
    </row>
    <row r="841" spans="1:10" ht="25.5" hidden="1">
      <c r="A841" s="100">
        <v>2700</v>
      </c>
      <c r="B841" s="100" t="s">
        <v>1880</v>
      </c>
      <c r="C841" s="231"/>
      <c r="D841" s="231"/>
      <c r="J841" s="89"/>
    </row>
    <row r="842" spans="1:10" ht="25.5" hidden="1">
      <c r="A842" s="100">
        <v>2711</v>
      </c>
      <c r="B842" s="100" t="s">
        <v>1881</v>
      </c>
      <c r="C842" s="231"/>
      <c r="D842" s="231"/>
      <c r="J842" s="89"/>
    </row>
    <row r="843" spans="1:10" ht="25.5" hidden="1">
      <c r="A843" s="100">
        <v>2712</v>
      </c>
      <c r="B843" s="100" t="s">
        <v>1882</v>
      </c>
      <c r="C843" s="231"/>
      <c r="D843" s="231"/>
      <c r="J843" s="89"/>
    </row>
    <row r="844" spans="1:10" ht="25.5" hidden="1">
      <c r="A844" s="100">
        <v>2800</v>
      </c>
      <c r="B844" s="100" t="s">
        <v>1883</v>
      </c>
      <c r="C844" s="231"/>
      <c r="D844" s="231"/>
      <c r="J844" s="89"/>
    </row>
    <row r="845" spans="1:10" ht="12.75">
      <c r="A845" s="100">
        <v>2519</v>
      </c>
      <c r="B845" s="100" t="s">
        <v>92</v>
      </c>
      <c r="C845" s="103">
        <f>budžets!C168</f>
        <v>360</v>
      </c>
      <c r="D845" s="103">
        <f>budžets!D168</f>
        <v>360</v>
      </c>
      <c r="J845" s="89"/>
    </row>
    <row r="846" spans="1:10" ht="12.75">
      <c r="A846" s="100">
        <v>2520</v>
      </c>
      <c r="B846" s="12" t="s">
        <v>2211</v>
      </c>
      <c r="C846" s="103">
        <f>budžets!C169</f>
        <v>0</v>
      </c>
      <c r="D846" s="103">
        <f>budžets!D169</f>
        <v>0</v>
      </c>
      <c r="J846" s="89"/>
    </row>
    <row r="847" spans="1:34" ht="25.5">
      <c r="A847" s="99">
        <v>7000</v>
      </c>
      <c r="B847" s="99" t="s">
        <v>1884</v>
      </c>
      <c r="C847" s="104">
        <f>C861</f>
        <v>0</v>
      </c>
      <c r="D847" s="104">
        <f>D861</f>
        <v>0</v>
      </c>
      <c r="J847" s="89"/>
      <c r="AH847" s="92"/>
    </row>
    <row r="848" spans="1:10" ht="25.5" hidden="1">
      <c r="A848" s="100">
        <v>4100</v>
      </c>
      <c r="B848" s="100" t="s">
        <v>1885</v>
      </c>
      <c r="C848" s="231"/>
      <c r="D848" s="231"/>
      <c r="J848" s="89"/>
    </row>
    <row r="849" spans="1:10" ht="12.75" hidden="1">
      <c r="A849" s="100">
        <v>4110</v>
      </c>
      <c r="B849" s="100" t="s">
        <v>1886</v>
      </c>
      <c r="C849" s="231"/>
      <c r="D849" s="231"/>
      <c r="J849" s="89"/>
    </row>
    <row r="850" spans="1:10" ht="12.75" hidden="1">
      <c r="A850" s="100">
        <v>4120</v>
      </c>
      <c r="B850" s="100" t="s">
        <v>1887</v>
      </c>
      <c r="C850" s="231"/>
      <c r="D850" s="231"/>
      <c r="J850" s="89"/>
    </row>
    <row r="851" spans="1:10" ht="25.5" hidden="1">
      <c r="A851" s="100">
        <v>4130</v>
      </c>
      <c r="B851" s="100" t="s">
        <v>1888</v>
      </c>
      <c r="C851" s="231"/>
      <c r="D851" s="231"/>
      <c r="J851" s="89"/>
    </row>
    <row r="852" spans="1:10" ht="12.75" hidden="1">
      <c r="A852" s="100">
        <v>4200</v>
      </c>
      <c r="B852" s="100" t="s">
        <v>491</v>
      </c>
      <c r="C852" s="231"/>
      <c r="D852" s="231"/>
      <c r="J852" s="89"/>
    </row>
    <row r="853" spans="1:10" ht="12.75" hidden="1">
      <c r="A853" s="100">
        <v>4210</v>
      </c>
      <c r="B853" s="100" t="s">
        <v>1889</v>
      </c>
      <c r="C853" s="231"/>
      <c r="D853" s="231"/>
      <c r="J853" s="89"/>
    </row>
    <row r="854" spans="1:10" ht="12.75" hidden="1">
      <c r="A854" s="100">
        <v>4211</v>
      </c>
      <c r="B854" s="100" t="s">
        <v>1890</v>
      </c>
      <c r="C854" s="231"/>
      <c r="D854" s="231"/>
      <c r="J854" s="89"/>
    </row>
    <row r="855" spans="1:10" ht="12.75" hidden="1">
      <c r="A855" s="100">
        <v>4212</v>
      </c>
      <c r="B855" s="100" t="s">
        <v>1891</v>
      </c>
      <c r="C855" s="231"/>
      <c r="D855" s="231"/>
      <c r="J855" s="89"/>
    </row>
    <row r="856" spans="1:10" ht="12.75" hidden="1">
      <c r="A856" s="100">
        <v>4213</v>
      </c>
      <c r="B856" s="100" t="s">
        <v>1892</v>
      </c>
      <c r="C856" s="231"/>
      <c r="D856" s="231"/>
      <c r="J856" s="89"/>
    </row>
    <row r="857" spans="1:10" ht="12.75" hidden="1">
      <c r="A857" s="100">
        <v>4220</v>
      </c>
      <c r="B857" s="100" t="s">
        <v>1887</v>
      </c>
      <c r="C857" s="231"/>
      <c r="D857" s="231"/>
      <c r="J857" s="89"/>
    </row>
    <row r="858" spans="1:10" ht="12.75" hidden="1">
      <c r="A858" s="100">
        <v>4221</v>
      </c>
      <c r="B858" s="100" t="s">
        <v>1893</v>
      </c>
      <c r="C858" s="231"/>
      <c r="D858" s="231"/>
      <c r="J858" s="89"/>
    </row>
    <row r="859" spans="1:10" ht="12.75" hidden="1">
      <c r="A859" s="100">
        <v>4222</v>
      </c>
      <c r="B859" s="100" t="s">
        <v>1894</v>
      </c>
      <c r="C859" s="231"/>
      <c r="D859" s="231"/>
      <c r="J859" s="89"/>
    </row>
    <row r="860" spans="1:10" ht="25.5" hidden="1">
      <c r="A860" s="100">
        <v>4230</v>
      </c>
      <c r="B860" s="100" t="s">
        <v>1895</v>
      </c>
      <c r="C860" s="231"/>
      <c r="D860" s="231"/>
      <c r="J860" s="89"/>
    </row>
    <row r="861" spans="1:10" ht="12.75">
      <c r="A861" s="100">
        <v>7200</v>
      </c>
      <c r="B861" s="100" t="s">
        <v>1896</v>
      </c>
      <c r="C861" s="103">
        <f>C865</f>
        <v>0</v>
      </c>
      <c r="D861" s="103">
        <f>D865</f>
        <v>0</v>
      </c>
      <c r="J861" s="89"/>
    </row>
    <row r="862" spans="1:10" ht="12.75" hidden="1">
      <c r="A862" s="100">
        <v>4310</v>
      </c>
      <c r="B862" s="100" t="s">
        <v>1897</v>
      </c>
      <c r="C862" s="231"/>
      <c r="D862" s="231"/>
      <c r="J862" s="89"/>
    </row>
    <row r="863" spans="1:10" ht="25.5" hidden="1">
      <c r="A863" s="100">
        <v>4311</v>
      </c>
      <c r="B863" s="100" t="s">
        <v>1898</v>
      </c>
      <c r="C863" s="231"/>
      <c r="D863" s="231"/>
      <c r="J863" s="89"/>
    </row>
    <row r="864" spans="1:10" ht="25.5" hidden="1">
      <c r="A864" s="100">
        <v>4312</v>
      </c>
      <c r="B864" s="100" t="s">
        <v>1899</v>
      </c>
      <c r="C864" s="231"/>
      <c r="D864" s="231"/>
      <c r="J864" s="89"/>
    </row>
    <row r="865" spans="1:10" ht="25.5">
      <c r="A865" s="100">
        <v>7230</v>
      </c>
      <c r="B865" s="100" t="s">
        <v>1900</v>
      </c>
      <c r="C865" s="103">
        <f>budžets!C59</f>
        <v>0</v>
      </c>
      <c r="D865" s="103">
        <f>budžets!D59</f>
        <v>0</v>
      </c>
      <c r="J865" s="89"/>
    </row>
    <row r="866" spans="1:10" ht="12.75" hidden="1">
      <c r="A866" s="100">
        <v>4330</v>
      </c>
      <c r="B866" s="100" t="s">
        <v>1886</v>
      </c>
      <c r="C866" s="231"/>
      <c r="D866" s="231"/>
      <c r="J866" s="89"/>
    </row>
    <row r="867" spans="1:10" ht="25.5" hidden="1">
      <c r="A867" s="100">
        <v>4331</v>
      </c>
      <c r="B867" s="101" t="s">
        <v>1901</v>
      </c>
      <c r="C867" s="231"/>
      <c r="D867" s="231"/>
      <c r="J867" s="89"/>
    </row>
    <row r="868" spans="1:10" ht="25.5" hidden="1">
      <c r="A868" s="100">
        <v>4332</v>
      </c>
      <c r="B868" s="101" t="s">
        <v>1902</v>
      </c>
      <c r="C868" s="231"/>
      <c r="D868" s="231"/>
      <c r="J868" s="89"/>
    </row>
    <row r="869" spans="1:10" ht="25.5" hidden="1">
      <c r="A869" s="100">
        <v>4333</v>
      </c>
      <c r="B869" s="101" t="s">
        <v>1903</v>
      </c>
      <c r="C869" s="231"/>
      <c r="D869" s="231"/>
      <c r="J869" s="89"/>
    </row>
    <row r="870" spans="1:10" ht="12.75" hidden="1">
      <c r="A870" s="100">
        <v>4339</v>
      </c>
      <c r="B870" s="101" t="s">
        <v>1904</v>
      </c>
      <c r="C870" s="231"/>
      <c r="D870" s="231"/>
      <c r="J870" s="89"/>
    </row>
    <row r="871" spans="1:10" ht="25.5" hidden="1">
      <c r="A871" s="100">
        <v>4340</v>
      </c>
      <c r="B871" s="100" t="s">
        <v>1905</v>
      </c>
      <c r="C871" s="231"/>
      <c r="D871" s="231"/>
      <c r="J871" s="89"/>
    </row>
    <row r="872" spans="1:10" ht="12.75" hidden="1">
      <c r="A872" s="99"/>
      <c r="B872" s="99" t="s">
        <v>1906</v>
      </c>
      <c r="C872" s="231"/>
      <c r="D872" s="231"/>
      <c r="J872" s="89"/>
    </row>
    <row r="873" spans="1:10" ht="12.75" hidden="1">
      <c r="A873" s="99">
        <v>3000</v>
      </c>
      <c r="B873" s="99" t="s">
        <v>1907</v>
      </c>
      <c r="C873" s="231"/>
      <c r="D873" s="231"/>
      <c r="J873" s="89"/>
    </row>
    <row r="874" spans="1:10" ht="12.75" hidden="1">
      <c r="A874" s="100">
        <v>3100</v>
      </c>
      <c r="B874" s="100" t="s">
        <v>1908</v>
      </c>
      <c r="C874" s="231"/>
      <c r="D874" s="231"/>
      <c r="J874" s="89"/>
    </row>
    <row r="875" spans="1:10" ht="25.5" hidden="1">
      <c r="A875" s="100">
        <v>3110</v>
      </c>
      <c r="B875" s="100" t="s">
        <v>1909</v>
      </c>
      <c r="C875" s="231"/>
      <c r="D875" s="231"/>
      <c r="J875" s="89"/>
    </row>
    <row r="876" spans="1:10" ht="38.25" hidden="1">
      <c r="A876" s="100">
        <v>3120</v>
      </c>
      <c r="B876" s="100" t="s">
        <v>1910</v>
      </c>
      <c r="C876" s="231"/>
      <c r="D876" s="231"/>
      <c r="J876" s="89"/>
    </row>
    <row r="877" spans="1:10" ht="25.5" hidden="1">
      <c r="A877" s="100">
        <v>3140</v>
      </c>
      <c r="B877" s="100" t="s">
        <v>1911</v>
      </c>
      <c r="C877" s="231"/>
      <c r="D877" s="231"/>
      <c r="J877" s="89"/>
    </row>
    <row r="878" spans="1:10" ht="25.5" hidden="1">
      <c r="A878" s="100">
        <v>3190</v>
      </c>
      <c r="B878" s="100" t="s">
        <v>1912</v>
      </c>
      <c r="C878" s="231"/>
      <c r="D878" s="231"/>
      <c r="J878" s="89"/>
    </row>
    <row r="879" spans="1:10" ht="38.25" hidden="1">
      <c r="A879" s="100">
        <v>3200</v>
      </c>
      <c r="B879" s="100" t="s">
        <v>1913</v>
      </c>
      <c r="C879" s="231"/>
      <c r="D879" s="231"/>
      <c r="J879" s="89"/>
    </row>
    <row r="880" spans="1:10" ht="12.75" hidden="1">
      <c r="A880" s="100">
        <v>3210</v>
      </c>
      <c r="B880" s="100" t="s">
        <v>1914</v>
      </c>
      <c r="C880" s="231"/>
      <c r="D880" s="231"/>
      <c r="J880" s="89"/>
    </row>
    <row r="881" spans="1:10" ht="12.75" hidden="1">
      <c r="A881" s="100">
        <v>3220</v>
      </c>
      <c r="B881" s="100" t="s">
        <v>1915</v>
      </c>
      <c r="C881" s="231"/>
      <c r="D881" s="231"/>
      <c r="J881" s="89"/>
    </row>
    <row r="882" spans="1:10" ht="12.75" hidden="1">
      <c r="A882" s="100">
        <v>3221</v>
      </c>
      <c r="B882" s="100" t="s">
        <v>1916</v>
      </c>
      <c r="C882" s="231"/>
      <c r="D882" s="231"/>
      <c r="J882" s="89"/>
    </row>
    <row r="883" spans="1:10" ht="12.75" hidden="1">
      <c r="A883" s="100">
        <v>3222</v>
      </c>
      <c r="B883" s="100" t="s">
        <v>1917</v>
      </c>
      <c r="C883" s="231"/>
      <c r="D883" s="231"/>
      <c r="J883" s="89"/>
    </row>
    <row r="884" spans="1:10" ht="12.75" hidden="1">
      <c r="A884" s="100">
        <v>3223</v>
      </c>
      <c r="B884" s="100" t="s">
        <v>1918</v>
      </c>
      <c r="C884" s="231"/>
      <c r="D884" s="231"/>
      <c r="J884" s="89"/>
    </row>
    <row r="885" spans="1:10" ht="12.75" hidden="1">
      <c r="A885" s="100">
        <v>3224</v>
      </c>
      <c r="B885" s="100" t="s">
        <v>1919</v>
      </c>
      <c r="C885" s="231"/>
      <c r="D885" s="231"/>
      <c r="J885" s="89"/>
    </row>
    <row r="886" spans="1:10" ht="12.75" hidden="1">
      <c r="A886" s="100">
        <v>3225</v>
      </c>
      <c r="B886" s="100" t="s">
        <v>1920</v>
      </c>
      <c r="C886" s="231"/>
      <c r="D886" s="231"/>
      <c r="J886" s="89"/>
    </row>
    <row r="887" spans="1:10" ht="12.75" hidden="1">
      <c r="A887" s="100">
        <v>3226</v>
      </c>
      <c r="B887" s="100" t="s">
        <v>1921</v>
      </c>
      <c r="C887" s="231"/>
      <c r="D887" s="231"/>
      <c r="J887" s="89"/>
    </row>
    <row r="888" spans="1:10" ht="12.75" hidden="1">
      <c r="A888" s="100">
        <v>3227</v>
      </c>
      <c r="B888" s="100" t="s">
        <v>1922</v>
      </c>
      <c r="C888" s="231"/>
      <c r="D888" s="231"/>
      <c r="J888" s="89"/>
    </row>
    <row r="889" spans="1:10" ht="25.5" hidden="1">
      <c r="A889" s="100">
        <v>3229</v>
      </c>
      <c r="B889" s="100" t="s">
        <v>1923</v>
      </c>
      <c r="C889" s="231"/>
      <c r="D889" s="231"/>
      <c r="J889" s="89"/>
    </row>
    <row r="890" spans="1:10" ht="12.75" hidden="1">
      <c r="A890" s="100">
        <v>3230</v>
      </c>
      <c r="B890" s="100" t="s">
        <v>1924</v>
      </c>
      <c r="C890" s="231"/>
      <c r="D890" s="231"/>
      <c r="J890" s="89"/>
    </row>
    <row r="891" spans="1:10" ht="63.75" hidden="1">
      <c r="A891" s="100">
        <v>3240</v>
      </c>
      <c r="B891" s="100" t="s">
        <v>1925</v>
      </c>
      <c r="C891" s="231"/>
      <c r="D891" s="231"/>
      <c r="J891" s="89"/>
    </row>
    <row r="892" spans="1:10" ht="38.25" hidden="1">
      <c r="A892" s="100">
        <v>3241</v>
      </c>
      <c r="B892" s="100" t="s">
        <v>1926</v>
      </c>
      <c r="C892" s="231"/>
      <c r="D892" s="231"/>
      <c r="J892" s="89"/>
    </row>
    <row r="893" spans="1:10" ht="38.25" hidden="1">
      <c r="A893" s="100">
        <v>3242</v>
      </c>
      <c r="B893" s="100" t="s">
        <v>1927</v>
      </c>
      <c r="C893" s="231"/>
      <c r="D893" s="231"/>
      <c r="J893" s="89"/>
    </row>
    <row r="894" spans="1:10" ht="25.5" hidden="1">
      <c r="A894" s="100">
        <v>3243</v>
      </c>
      <c r="B894" s="100" t="s">
        <v>1928</v>
      </c>
      <c r="C894" s="231"/>
      <c r="D894" s="231"/>
      <c r="J894" s="89"/>
    </row>
    <row r="895" spans="1:10" ht="12.75" hidden="1">
      <c r="A895" s="100">
        <v>3244</v>
      </c>
      <c r="B895" s="100" t="s">
        <v>1929</v>
      </c>
      <c r="C895" s="231"/>
      <c r="D895" s="231"/>
      <c r="J895" s="89"/>
    </row>
    <row r="896" spans="1:10" ht="38.25" hidden="1">
      <c r="A896" s="100">
        <v>3245</v>
      </c>
      <c r="B896" s="100" t="s">
        <v>1930</v>
      </c>
      <c r="C896" s="231"/>
      <c r="D896" s="231"/>
      <c r="J896" s="89"/>
    </row>
    <row r="897" spans="1:10" ht="12.75" hidden="1">
      <c r="A897" s="100">
        <v>3246</v>
      </c>
      <c r="B897" s="100" t="s">
        <v>1931</v>
      </c>
      <c r="C897" s="231"/>
      <c r="D897" s="231"/>
      <c r="J897" s="89"/>
    </row>
    <row r="898" spans="1:10" ht="51" hidden="1">
      <c r="A898" s="100">
        <v>3247</v>
      </c>
      <c r="B898" s="100" t="s">
        <v>1932</v>
      </c>
      <c r="C898" s="231"/>
      <c r="D898" s="231"/>
      <c r="J898" s="89"/>
    </row>
    <row r="899" spans="1:10" ht="51" hidden="1">
      <c r="A899" s="100">
        <v>3248</v>
      </c>
      <c r="B899" s="100" t="s">
        <v>1933</v>
      </c>
      <c r="C899" s="231"/>
      <c r="D899" s="231"/>
      <c r="J899" s="89"/>
    </row>
    <row r="900" spans="1:10" ht="38.25" hidden="1">
      <c r="A900" s="100">
        <v>3249</v>
      </c>
      <c r="B900" s="100" t="s">
        <v>1934</v>
      </c>
      <c r="C900" s="231"/>
      <c r="D900" s="231"/>
      <c r="J900" s="89"/>
    </row>
    <row r="901" spans="1:10" ht="12.75" hidden="1">
      <c r="A901" s="100">
        <v>3250</v>
      </c>
      <c r="B901" s="100" t="s">
        <v>1935</v>
      </c>
      <c r="C901" s="231"/>
      <c r="D901" s="231"/>
      <c r="J901" s="89"/>
    </row>
    <row r="902" spans="1:10" ht="12.75" hidden="1">
      <c r="A902" s="100">
        <v>3251</v>
      </c>
      <c r="B902" s="100" t="s">
        <v>1936</v>
      </c>
      <c r="C902" s="231"/>
      <c r="D902" s="231"/>
      <c r="J902" s="89"/>
    </row>
    <row r="903" spans="1:10" ht="12.75" hidden="1">
      <c r="A903" s="100">
        <v>3252</v>
      </c>
      <c r="B903" s="100" t="s">
        <v>1937</v>
      </c>
      <c r="C903" s="231"/>
      <c r="D903" s="231"/>
      <c r="J903" s="89"/>
    </row>
    <row r="904" spans="1:10" ht="12.75" hidden="1">
      <c r="A904" s="100">
        <v>3253</v>
      </c>
      <c r="B904" s="100" t="s">
        <v>1938</v>
      </c>
      <c r="C904" s="231"/>
      <c r="D904" s="231"/>
      <c r="J904" s="89"/>
    </row>
    <row r="905" spans="1:10" ht="12.75" hidden="1">
      <c r="A905" s="100">
        <v>3254</v>
      </c>
      <c r="B905" s="100" t="s">
        <v>1939</v>
      </c>
      <c r="C905" s="231"/>
      <c r="D905" s="231"/>
      <c r="J905" s="89"/>
    </row>
    <row r="906" spans="1:10" ht="12.75" hidden="1">
      <c r="A906" s="100">
        <v>3255</v>
      </c>
      <c r="B906" s="100" t="s">
        <v>1940</v>
      </c>
      <c r="C906" s="231"/>
      <c r="D906" s="231"/>
      <c r="J906" s="89"/>
    </row>
    <row r="907" spans="1:10" ht="25.5" hidden="1">
      <c r="A907" s="100">
        <v>3256</v>
      </c>
      <c r="B907" s="100" t="s">
        <v>1941</v>
      </c>
      <c r="C907" s="231"/>
      <c r="D907" s="231"/>
      <c r="J907" s="89"/>
    </row>
    <row r="908" spans="1:10" ht="12.75" hidden="1">
      <c r="A908" s="100">
        <v>3257</v>
      </c>
      <c r="B908" s="100" t="s">
        <v>1942</v>
      </c>
      <c r="C908" s="231"/>
      <c r="D908" s="231"/>
      <c r="J908" s="89"/>
    </row>
    <row r="909" spans="1:10" ht="25.5" hidden="1">
      <c r="A909" s="100">
        <v>3258</v>
      </c>
      <c r="B909" s="100" t="s">
        <v>1943</v>
      </c>
      <c r="C909" s="231"/>
      <c r="D909" s="231"/>
      <c r="J909" s="89"/>
    </row>
    <row r="910" spans="1:10" ht="25.5" hidden="1">
      <c r="A910" s="100">
        <v>3259</v>
      </c>
      <c r="B910" s="100" t="s">
        <v>1944</v>
      </c>
      <c r="C910" s="231"/>
      <c r="D910" s="231"/>
      <c r="J910" s="89"/>
    </row>
    <row r="911" spans="1:10" ht="25.5" hidden="1">
      <c r="A911" s="100">
        <v>3260</v>
      </c>
      <c r="B911" s="100" t="s">
        <v>1945</v>
      </c>
      <c r="C911" s="231"/>
      <c r="D911" s="231"/>
      <c r="J911" s="89"/>
    </row>
    <row r="912" spans="1:10" ht="12.75" hidden="1">
      <c r="A912" s="100">
        <v>3270</v>
      </c>
      <c r="B912" s="100" t="s">
        <v>1946</v>
      </c>
      <c r="C912" s="231"/>
      <c r="D912" s="231"/>
      <c r="J912" s="89"/>
    </row>
    <row r="913" spans="1:10" ht="25.5" hidden="1">
      <c r="A913" s="100">
        <v>3300</v>
      </c>
      <c r="B913" s="100" t="s">
        <v>1947</v>
      </c>
      <c r="C913" s="231"/>
      <c r="D913" s="231"/>
      <c r="J913" s="89"/>
    </row>
    <row r="914" spans="1:10" ht="12.75" hidden="1">
      <c r="A914" s="100">
        <v>3400</v>
      </c>
      <c r="B914" s="100" t="s">
        <v>1501</v>
      </c>
      <c r="C914" s="231"/>
      <c r="D914" s="231"/>
      <c r="J914" s="89"/>
    </row>
    <row r="915" spans="1:10" ht="25.5" hidden="1">
      <c r="A915" s="100">
        <v>3410</v>
      </c>
      <c r="B915" s="100" t="s">
        <v>1948</v>
      </c>
      <c r="C915" s="231"/>
      <c r="D915" s="231"/>
      <c r="J915" s="89"/>
    </row>
    <row r="916" spans="1:10" ht="25.5" hidden="1">
      <c r="A916" s="100">
        <v>3411</v>
      </c>
      <c r="B916" s="101" t="s">
        <v>1949</v>
      </c>
      <c r="C916" s="231"/>
      <c r="D916" s="231"/>
      <c r="J916" s="89"/>
    </row>
    <row r="917" spans="1:10" ht="25.5" hidden="1">
      <c r="A917" s="100">
        <v>3412</v>
      </c>
      <c r="B917" s="101" t="s">
        <v>1950</v>
      </c>
      <c r="C917" s="231"/>
      <c r="D917" s="231"/>
      <c r="J917" s="89"/>
    </row>
    <row r="918" spans="1:10" ht="12.75" hidden="1">
      <c r="A918" s="100">
        <v>3420</v>
      </c>
      <c r="B918" s="100" t="s">
        <v>1951</v>
      </c>
      <c r="C918" s="231"/>
      <c r="D918" s="231"/>
      <c r="J918" s="89"/>
    </row>
    <row r="919" spans="1:10" ht="12.75" hidden="1">
      <c r="A919" s="100">
        <v>3421</v>
      </c>
      <c r="B919" s="100" t="s">
        <v>1952</v>
      </c>
      <c r="C919" s="231"/>
      <c r="D919" s="231"/>
      <c r="J919" s="89"/>
    </row>
    <row r="920" spans="1:10" ht="25.5" hidden="1">
      <c r="A920" s="100">
        <v>3422</v>
      </c>
      <c r="B920" s="100" t="s">
        <v>1953</v>
      </c>
      <c r="C920" s="231"/>
      <c r="D920" s="231"/>
      <c r="J920" s="89"/>
    </row>
    <row r="921" spans="1:10" ht="25.5" hidden="1">
      <c r="A921" s="100">
        <v>3423</v>
      </c>
      <c r="B921" s="100" t="s">
        <v>1954</v>
      </c>
      <c r="C921" s="231"/>
      <c r="D921" s="231"/>
      <c r="J921" s="89"/>
    </row>
    <row r="922" spans="1:10" ht="12.75" hidden="1">
      <c r="A922" s="100">
        <v>3429</v>
      </c>
      <c r="B922" s="100" t="s">
        <v>1955</v>
      </c>
      <c r="C922" s="231"/>
      <c r="D922" s="231"/>
      <c r="J922" s="89"/>
    </row>
    <row r="923" spans="1:10" ht="12.75" hidden="1">
      <c r="A923" s="100">
        <v>3490</v>
      </c>
      <c r="B923" s="100" t="s">
        <v>1956</v>
      </c>
      <c r="C923" s="231"/>
      <c r="D923" s="231"/>
      <c r="J923" s="89"/>
    </row>
    <row r="924" spans="1:10" ht="12.75" hidden="1">
      <c r="A924" s="100">
        <v>3491</v>
      </c>
      <c r="B924" s="100" t="s">
        <v>1957</v>
      </c>
      <c r="C924" s="231"/>
      <c r="D924" s="231"/>
      <c r="J924" s="89"/>
    </row>
    <row r="925" spans="1:10" ht="25.5" hidden="1">
      <c r="A925" s="100">
        <v>3492</v>
      </c>
      <c r="B925" s="100" t="s">
        <v>1958</v>
      </c>
      <c r="C925" s="231"/>
      <c r="D925" s="231"/>
      <c r="J925" s="89"/>
    </row>
    <row r="926" spans="1:10" ht="25.5" hidden="1">
      <c r="A926" s="100">
        <v>3493</v>
      </c>
      <c r="B926" s="100" t="s">
        <v>1959</v>
      </c>
      <c r="C926" s="231"/>
      <c r="D926" s="231"/>
      <c r="J926" s="89"/>
    </row>
    <row r="927" spans="1:10" ht="12.75" hidden="1">
      <c r="A927" s="100">
        <v>3499</v>
      </c>
      <c r="B927" s="100" t="s">
        <v>1960</v>
      </c>
      <c r="C927" s="231"/>
      <c r="D927" s="231"/>
      <c r="J927" s="89"/>
    </row>
    <row r="928" spans="1:10" ht="25.5" hidden="1">
      <c r="A928" s="100">
        <v>3800</v>
      </c>
      <c r="B928" s="101" t="s">
        <v>1961</v>
      </c>
      <c r="C928" s="231"/>
      <c r="D928" s="231"/>
      <c r="J928" s="89"/>
    </row>
    <row r="929" spans="1:10" ht="12.75" hidden="1">
      <c r="A929" s="100">
        <v>3900</v>
      </c>
      <c r="B929" s="100" t="s">
        <v>1962</v>
      </c>
      <c r="C929" s="231"/>
      <c r="D929" s="231"/>
      <c r="J929" s="89"/>
    </row>
    <row r="930" spans="1:10" ht="12.75" hidden="1">
      <c r="A930" s="99">
        <v>6000</v>
      </c>
      <c r="B930" s="99" t="s">
        <v>1963</v>
      </c>
      <c r="C930" s="231"/>
      <c r="D930" s="231"/>
      <c r="J930" s="89"/>
    </row>
    <row r="931" spans="1:10" ht="12.75" hidden="1">
      <c r="A931" s="100">
        <v>6200</v>
      </c>
      <c r="B931" s="100" t="s">
        <v>1964</v>
      </c>
      <c r="C931" s="231"/>
      <c r="D931" s="231"/>
      <c r="J931" s="89"/>
    </row>
    <row r="932" spans="1:10" ht="12.75" hidden="1">
      <c r="A932" s="100">
        <v>6210</v>
      </c>
      <c r="B932" s="100" t="s">
        <v>1965</v>
      </c>
      <c r="C932" s="231"/>
      <c r="D932" s="231"/>
      <c r="J932" s="89"/>
    </row>
    <row r="933" spans="1:10" ht="12.75" hidden="1">
      <c r="A933" s="100">
        <v>6211</v>
      </c>
      <c r="B933" s="100" t="s">
        <v>1966</v>
      </c>
      <c r="C933" s="231"/>
      <c r="D933" s="231"/>
      <c r="J933" s="89"/>
    </row>
    <row r="934" spans="1:10" ht="12.75" hidden="1">
      <c r="A934" s="100">
        <v>6212</v>
      </c>
      <c r="B934" s="100" t="s">
        <v>1967</v>
      </c>
      <c r="C934" s="231"/>
      <c r="D934" s="231"/>
      <c r="J934" s="89"/>
    </row>
    <row r="935" spans="1:10" ht="12.75" hidden="1">
      <c r="A935" s="100">
        <v>6213</v>
      </c>
      <c r="B935" s="100" t="s">
        <v>1968</v>
      </c>
      <c r="C935" s="231"/>
      <c r="D935" s="231"/>
      <c r="J935" s="89"/>
    </row>
    <row r="936" spans="1:10" ht="12.75" hidden="1">
      <c r="A936" s="100">
        <v>6214</v>
      </c>
      <c r="B936" s="100" t="s">
        <v>1969</v>
      </c>
      <c r="C936" s="231"/>
      <c r="D936" s="231"/>
      <c r="J936" s="89"/>
    </row>
    <row r="937" spans="1:10" ht="12.75" hidden="1">
      <c r="A937" s="100">
        <v>6215</v>
      </c>
      <c r="B937" s="100" t="s">
        <v>1970</v>
      </c>
      <c r="C937" s="231"/>
      <c r="D937" s="231"/>
      <c r="J937" s="89"/>
    </row>
    <row r="938" spans="1:10" ht="12.75" hidden="1">
      <c r="A938" s="100">
        <v>6216</v>
      </c>
      <c r="B938" s="100" t="s">
        <v>1971</v>
      </c>
      <c r="C938" s="231"/>
      <c r="D938" s="231"/>
      <c r="J938" s="89"/>
    </row>
    <row r="939" spans="1:10" ht="12.75" hidden="1">
      <c r="A939" s="100">
        <v>6220</v>
      </c>
      <c r="B939" s="100" t="s">
        <v>1972</v>
      </c>
      <c r="C939" s="231"/>
      <c r="D939" s="231"/>
      <c r="J939" s="89"/>
    </row>
    <row r="940" spans="1:10" ht="12.75" hidden="1">
      <c r="A940" s="100">
        <v>6221</v>
      </c>
      <c r="B940" s="100" t="s">
        <v>1973</v>
      </c>
      <c r="C940" s="231"/>
      <c r="D940" s="231"/>
      <c r="J940" s="89"/>
    </row>
    <row r="941" spans="1:10" ht="12.75" hidden="1">
      <c r="A941" s="100">
        <v>6222</v>
      </c>
      <c r="B941" s="100" t="s">
        <v>1974</v>
      </c>
      <c r="C941" s="231"/>
      <c r="D941" s="231"/>
      <c r="J941" s="89"/>
    </row>
    <row r="942" spans="1:10" ht="12.75" hidden="1">
      <c r="A942" s="100">
        <v>6223</v>
      </c>
      <c r="B942" s="100" t="s">
        <v>1975</v>
      </c>
      <c r="C942" s="231"/>
      <c r="D942" s="231"/>
      <c r="J942" s="89"/>
    </row>
    <row r="943" spans="1:10" ht="12.75" hidden="1">
      <c r="A943" s="100">
        <v>6224</v>
      </c>
      <c r="B943" s="100" t="s">
        <v>1976</v>
      </c>
      <c r="C943" s="231"/>
      <c r="D943" s="231"/>
      <c r="J943" s="89"/>
    </row>
    <row r="944" spans="1:10" ht="12.75" hidden="1">
      <c r="A944" s="100">
        <v>6225</v>
      </c>
      <c r="B944" s="100" t="s">
        <v>1977</v>
      </c>
      <c r="C944" s="231"/>
      <c r="D944" s="231"/>
      <c r="J944" s="89"/>
    </row>
    <row r="945" spans="1:10" ht="25.5" hidden="1">
      <c r="A945" s="100">
        <v>6226</v>
      </c>
      <c r="B945" s="100" t="s">
        <v>1978</v>
      </c>
      <c r="C945" s="231"/>
      <c r="D945" s="231"/>
      <c r="J945" s="89"/>
    </row>
    <row r="946" spans="1:10" ht="12.75" hidden="1">
      <c r="A946" s="100">
        <v>6227</v>
      </c>
      <c r="B946" s="100" t="s">
        <v>1979</v>
      </c>
      <c r="C946" s="231"/>
      <c r="D946" s="231"/>
      <c r="J946" s="89"/>
    </row>
    <row r="947" spans="1:10" ht="12.75" hidden="1">
      <c r="A947" s="100">
        <v>6228</v>
      </c>
      <c r="B947" s="100" t="s">
        <v>1980</v>
      </c>
      <c r="C947" s="231"/>
      <c r="D947" s="231"/>
      <c r="J947" s="89"/>
    </row>
    <row r="948" spans="1:10" ht="12.75" hidden="1">
      <c r="A948" s="100">
        <v>6229</v>
      </c>
      <c r="B948" s="100" t="s">
        <v>1981</v>
      </c>
      <c r="C948" s="231"/>
      <c r="D948" s="231"/>
      <c r="J948" s="89"/>
    </row>
    <row r="949" spans="1:10" ht="12.75" hidden="1">
      <c r="A949" s="100">
        <v>6230</v>
      </c>
      <c r="B949" s="100" t="s">
        <v>1982</v>
      </c>
      <c r="C949" s="231"/>
      <c r="D949" s="231"/>
      <c r="J949" s="89"/>
    </row>
    <row r="950" spans="1:10" ht="12.75" hidden="1">
      <c r="A950" s="100">
        <v>6231</v>
      </c>
      <c r="B950" s="100" t="s">
        <v>1983</v>
      </c>
      <c r="C950" s="231"/>
      <c r="D950" s="231"/>
      <c r="J950" s="89"/>
    </row>
    <row r="951" spans="1:10" ht="12.75" hidden="1">
      <c r="A951" s="100">
        <v>6232</v>
      </c>
      <c r="B951" s="100" t="s">
        <v>1984</v>
      </c>
      <c r="C951" s="231"/>
      <c r="D951" s="231"/>
      <c r="J951" s="89"/>
    </row>
    <row r="952" spans="1:10" ht="12.75" hidden="1">
      <c r="A952" s="100">
        <v>6233</v>
      </c>
      <c r="B952" s="100" t="s">
        <v>1985</v>
      </c>
      <c r="C952" s="231"/>
      <c r="D952" s="231"/>
      <c r="J952" s="89"/>
    </row>
    <row r="953" spans="1:10" ht="12.75" hidden="1">
      <c r="A953" s="100">
        <v>6234</v>
      </c>
      <c r="B953" s="100" t="s">
        <v>1986</v>
      </c>
      <c r="C953" s="231"/>
      <c r="D953" s="231"/>
      <c r="J953" s="89"/>
    </row>
    <row r="954" spans="1:10" ht="12.75" hidden="1">
      <c r="A954" s="100">
        <v>6235</v>
      </c>
      <c r="B954" s="100" t="s">
        <v>1987</v>
      </c>
      <c r="C954" s="231"/>
      <c r="D954" s="231"/>
      <c r="J954" s="89"/>
    </row>
    <row r="955" spans="1:10" ht="25.5" hidden="1">
      <c r="A955" s="100">
        <v>6236</v>
      </c>
      <c r="B955" s="100" t="s">
        <v>1988</v>
      </c>
      <c r="C955" s="231"/>
      <c r="D955" s="231"/>
      <c r="J955" s="89"/>
    </row>
    <row r="956" spans="1:10" ht="12.75" hidden="1">
      <c r="A956" s="100">
        <v>6237</v>
      </c>
      <c r="B956" s="100" t="s">
        <v>1989</v>
      </c>
      <c r="C956" s="231"/>
      <c r="D956" s="231"/>
      <c r="J956" s="89"/>
    </row>
    <row r="957" spans="1:10" ht="12.75" hidden="1">
      <c r="A957" s="100">
        <v>6239</v>
      </c>
      <c r="B957" s="100" t="s">
        <v>1990</v>
      </c>
      <c r="C957" s="231"/>
      <c r="D957" s="231"/>
      <c r="J957" s="89"/>
    </row>
    <row r="958" spans="1:10" ht="12.75" hidden="1">
      <c r="A958" s="100">
        <v>6240</v>
      </c>
      <c r="B958" s="100" t="s">
        <v>1991</v>
      </c>
      <c r="C958" s="231"/>
      <c r="D958" s="231"/>
      <c r="J958" s="89"/>
    </row>
    <row r="959" spans="1:10" ht="12.75" hidden="1">
      <c r="A959" s="100">
        <v>6241</v>
      </c>
      <c r="B959" s="100" t="s">
        <v>1992</v>
      </c>
      <c r="C959" s="231"/>
      <c r="D959" s="231"/>
      <c r="J959" s="89"/>
    </row>
    <row r="960" spans="1:10" ht="12.75" hidden="1">
      <c r="A960" s="100">
        <v>6242</v>
      </c>
      <c r="B960" s="100" t="s">
        <v>1993</v>
      </c>
      <c r="C960" s="231"/>
      <c r="D960" s="231"/>
      <c r="J960" s="89"/>
    </row>
    <row r="961" spans="1:10" ht="12.75" hidden="1">
      <c r="A961" s="100">
        <v>6243</v>
      </c>
      <c r="B961" s="100" t="s">
        <v>1994</v>
      </c>
      <c r="C961" s="231"/>
      <c r="D961" s="231"/>
      <c r="J961" s="89"/>
    </row>
    <row r="962" spans="1:10" ht="12.75" hidden="1">
      <c r="A962" s="100">
        <v>6250</v>
      </c>
      <c r="B962" s="100" t="s">
        <v>1995</v>
      </c>
      <c r="C962" s="231"/>
      <c r="D962" s="231"/>
      <c r="J962" s="89"/>
    </row>
    <row r="963" spans="1:10" ht="12.75" hidden="1">
      <c r="A963" s="100">
        <v>6251</v>
      </c>
      <c r="B963" s="100" t="s">
        <v>1996</v>
      </c>
      <c r="C963" s="231"/>
      <c r="D963" s="231"/>
      <c r="J963" s="89"/>
    </row>
    <row r="964" spans="1:10" ht="12.75" hidden="1">
      <c r="A964" s="100">
        <v>6252</v>
      </c>
      <c r="B964" s="100" t="s">
        <v>1997</v>
      </c>
      <c r="C964" s="231"/>
      <c r="D964" s="231"/>
      <c r="J964" s="89"/>
    </row>
    <row r="965" spans="1:10" ht="12.75" hidden="1">
      <c r="A965" s="100">
        <v>6253</v>
      </c>
      <c r="B965" s="100" t="s">
        <v>1998</v>
      </c>
      <c r="C965" s="231"/>
      <c r="D965" s="231"/>
      <c r="J965" s="89"/>
    </row>
    <row r="966" spans="1:10" ht="12.75" hidden="1">
      <c r="A966" s="100">
        <v>6259</v>
      </c>
      <c r="B966" s="100" t="s">
        <v>1999</v>
      </c>
      <c r="C966" s="231"/>
      <c r="D966" s="231"/>
      <c r="J966" s="89"/>
    </row>
    <row r="967" spans="1:10" ht="12.75" hidden="1">
      <c r="A967" s="100">
        <v>6260</v>
      </c>
      <c r="B967" s="100" t="s">
        <v>2000</v>
      </c>
      <c r="C967" s="231"/>
      <c r="D967" s="231"/>
      <c r="J967" s="89"/>
    </row>
    <row r="968" spans="1:10" ht="12.75" hidden="1">
      <c r="A968" s="100">
        <v>6290</v>
      </c>
      <c r="B968" s="100" t="s">
        <v>2001</v>
      </c>
      <c r="C968" s="231"/>
      <c r="D968" s="231"/>
      <c r="J968" s="89"/>
    </row>
    <row r="969" spans="1:10" ht="12.75" hidden="1">
      <c r="A969" s="100">
        <v>6291</v>
      </c>
      <c r="B969" s="100" t="s">
        <v>2002</v>
      </c>
      <c r="C969" s="231"/>
      <c r="D969" s="231"/>
      <c r="J969" s="89"/>
    </row>
    <row r="970" spans="1:10" ht="12.75" hidden="1">
      <c r="A970" s="100">
        <v>6292</v>
      </c>
      <c r="B970" s="100" t="s">
        <v>2003</v>
      </c>
      <c r="C970" s="231"/>
      <c r="D970" s="231"/>
      <c r="J970" s="89"/>
    </row>
    <row r="971" spans="1:10" ht="12.75" hidden="1">
      <c r="A971" s="100">
        <v>6293</v>
      </c>
      <c r="B971" s="100" t="s">
        <v>2004</v>
      </c>
      <c r="C971" s="231"/>
      <c r="D971" s="231"/>
      <c r="J971" s="89"/>
    </row>
    <row r="972" spans="1:10" ht="12.75" hidden="1">
      <c r="A972" s="100">
        <v>6294</v>
      </c>
      <c r="B972" s="100" t="s">
        <v>2005</v>
      </c>
      <c r="C972" s="231"/>
      <c r="D972" s="231"/>
      <c r="J972" s="89"/>
    </row>
    <row r="973" spans="1:10" ht="12.75" hidden="1">
      <c r="A973" s="100">
        <v>6299</v>
      </c>
      <c r="B973" s="100" t="s">
        <v>2006</v>
      </c>
      <c r="C973" s="231"/>
      <c r="D973" s="231"/>
      <c r="J973" s="89"/>
    </row>
    <row r="974" spans="1:10" ht="12.75" hidden="1">
      <c r="A974" s="100">
        <v>6300</v>
      </c>
      <c r="B974" s="100" t="s">
        <v>496</v>
      </c>
      <c r="C974" s="231"/>
      <c r="D974" s="231"/>
      <c r="J974" s="89"/>
    </row>
    <row r="975" spans="1:10" ht="12.75" hidden="1">
      <c r="A975" s="100">
        <v>6310</v>
      </c>
      <c r="B975" s="100" t="s">
        <v>2007</v>
      </c>
      <c r="C975" s="231"/>
      <c r="D975" s="231"/>
      <c r="J975" s="89"/>
    </row>
    <row r="976" spans="1:10" ht="12.75" hidden="1">
      <c r="A976" s="100">
        <v>6320</v>
      </c>
      <c r="B976" s="100" t="s">
        <v>2008</v>
      </c>
      <c r="C976" s="231"/>
      <c r="D976" s="231"/>
      <c r="J976" s="89"/>
    </row>
    <row r="977" spans="1:10" ht="12.75" hidden="1">
      <c r="A977" s="100">
        <v>6330</v>
      </c>
      <c r="B977" s="100" t="s">
        <v>2009</v>
      </c>
      <c r="C977" s="231"/>
      <c r="D977" s="231"/>
      <c r="J977" s="89"/>
    </row>
    <row r="978" spans="1:10" ht="12.75" hidden="1">
      <c r="A978" s="100">
        <v>6340</v>
      </c>
      <c r="B978" s="100" t="s">
        <v>2010</v>
      </c>
      <c r="C978" s="231"/>
      <c r="D978" s="231"/>
      <c r="J978" s="89"/>
    </row>
    <row r="979" spans="1:10" ht="12.75" hidden="1">
      <c r="A979" s="100">
        <v>6350</v>
      </c>
      <c r="B979" s="100" t="s">
        <v>2011</v>
      </c>
      <c r="C979" s="231"/>
      <c r="D979" s="231"/>
      <c r="J979" s="89"/>
    </row>
    <row r="980" spans="1:10" ht="12.75" hidden="1">
      <c r="A980" s="100">
        <v>6400</v>
      </c>
      <c r="B980" s="100" t="s">
        <v>1990</v>
      </c>
      <c r="C980" s="231"/>
      <c r="D980" s="231"/>
      <c r="J980" s="89"/>
    </row>
    <row r="981" spans="1:10" ht="38.25" hidden="1">
      <c r="A981" s="99">
        <v>7000</v>
      </c>
      <c r="B981" s="99" t="s">
        <v>2012</v>
      </c>
      <c r="C981" s="231"/>
      <c r="D981" s="231"/>
      <c r="J981" s="89"/>
    </row>
    <row r="982" spans="1:10" ht="25.5" hidden="1">
      <c r="A982" s="99"/>
      <c r="B982" s="99" t="s">
        <v>2013</v>
      </c>
      <c r="C982" s="231"/>
      <c r="D982" s="231"/>
      <c r="J982" s="89"/>
    </row>
    <row r="983" spans="1:10" ht="12.75" hidden="1">
      <c r="A983" s="100">
        <v>7600</v>
      </c>
      <c r="B983" s="100" t="s">
        <v>2014</v>
      </c>
      <c r="C983" s="231"/>
      <c r="D983" s="231"/>
      <c r="J983" s="89"/>
    </row>
    <row r="984" spans="1:10" ht="12.75" hidden="1">
      <c r="A984" s="100">
        <v>7610</v>
      </c>
      <c r="B984" s="100" t="s">
        <v>2015</v>
      </c>
      <c r="C984" s="231"/>
      <c r="D984" s="231"/>
      <c r="J984" s="89"/>
    </row>
    <row r="985" spans="1:10" ht="12.75" hidden="1">
      <c r="A985" s="100">
        <v>7611</v>
      </c>
      <c r="B985" s="100" t="s">
        <v>2016</v>
      </c>
      <c r="C985" s="231"/>
      <c r="D985" s="231"/>
      <c r="J985" s="89"/>
    </row>
    <row r="986" spans="1:10" ht="12.75" hidden="1">
      <c r="A986" s="100">
        <v>7612</v>
      </c>
      <c r="B986" s="100" t="s">
        <v>2017</v>
      </c>
      <c r="C986" s="231"/>
      <c r="D986" s="231"/>
      <c r="J986" s="89"/>
    </row>
    <row r="987" spans="1:10" ht="12.75" hidden="1">
      <c r="A987" s="100">
        <v>7613</v>
      </c>
      <c r="B987" s="100" t="s">
        <v>987</v>
      </c>
      <c r="C987" s="231"/>
      <c r="D987" s="231"/>
      <c r="J987" s="89"/>
    </row>
    <row r="988" spans="1:10" ht="12.75" hidden="1">
      <c r="A988" s="100">
        <v>7620</v>
      </c>
      <c r="B988" s="100" t="s">
        <v>2018</v>
      </c>
      <c r="C988" s="231"/>
      <c r="D988" s="231"/>
      <c r="J988" s="89"/>
    </row>
    <row r="989" spans="1:10" ht="12.75" hidden="1">
      <c r="A989" s="100">
        <v>7621</v>
      </c>
      <c r="B989" s="100" t="s">
        <v>2019</v>
      </c>
      <c r="C989" s="231"/>
      <c r="D989" s="231"/>
      <c r="J989" s="89"/>
    </row>
    <row r="990" spans="1:10" ht="12.75" hidden="1">
      <c r="A990" s="100">
        <v>7622</v>
      </c>
      <c r="B990" s="100" t="s">
        <v>2020</v>
      </c>
      <c r="C990" s="231"/>
      <c r="D990" s="231"/>
      <c r="J990" s="89"/>
    </row>
    <row r="991" spans="1:10" ht="12.75" hidden="1">
      <c r="A991" s="100">
        <v>7623</v>
      </c>
      <c r="B991" s="100" t="s">
        <v>2021</v>
      </c>
      <c r="C991" s="231"/>
      <c r="D991" s="231"/>
      <c r="J991" s="89"/>
    </row>
    <row r="992" spans="1:10" ht="12.75" hidden="1">
      <c r="A992" s="100">
        <v>7624</v>
      </c>
      <c r="B992" s="100" t="s">
        <v>2022</v>
      </c>
      <c r="C992" s="231"/>
      <c r="D992" s="231"/>
      <c r="J992" s="89"/>
    </row>
    <row r="993" spans="1:10" ht="12.75" hidden="1">
      <c r="A993" s="100">
        <v>7630</v>
      </c>
      <c r="B993" s="100" t="s">
        <v>2023</v>
      </c>
      <c r="C993" s="231"/>
      <c r="D993" s="231"/>
      <c r="J993" s="89"/>
    </row>
    <row r="994" spans="1:10" ht="25.5" hidden="1">
      <c r="A994" s="100">
        <v>7631</v>
      </c>
      <c r="B994" s="100" t="s">
        <v>2024</v>
      </c>
      <c r="C994" s="231"/>
      <c r="D994" s="231"/>
      <c r="J994" s="89"/>
    </row>
    <row r="995" spans="1:10" ht="25.5" hidden="1">
      <c r="A995" s="100">
        <v>7632</v>
      </c>
      <c r="B995" s="100" t="s">
        <v>2025</v>
      </c>
      <c r="C995" s="231"/>
      <c r="D995" s="231"/>
      <c r="J995" s="89"/>
    </row>
    <row r="996" spans="1:10" ht="25.5" hidden="1">
      <c r="A996" s="100">
        <v>7639</v>
      </c>
      <c r="B996" s="100" t="s">
        <v>2026</v>
      </c>
      <c r="C996" s="231"/>
      <c r="D996" s="231"/>
      <c r="J996" s="89"/>
    </row>
    <row r="997" spans="1:10" ht="12.75" hidden="1">
      <c r="A997" s="100">
        <v>7700</v>
      </c>
      <c r="B997" s="100" t="s">
        <v>2027</v>
      </c>
      <c r="C997" s="231"/>
      <c r="D997" s="231"/>
      <c r="J997" s="89"/>
    </row>
    <row r="998" spans="1:10" ht="12.75" hidden="1">
      <c r="A998" s="100">
        <v>7710</v>
      </c>
      <c r="B998" s="100" t="s">
        <v>2028</v>
      </c>
      <c r="C998" s="231"/>
      <c r="D998" s="231"/>
      <c r="J998" s="89"/>
    </row>
    <row r="999" spans="1:10" ht="38.25" hidden="1">
      <c r="A999" s="100">
        <v>7711</v>
      </c>
      <c r="B999" s="100" t="s">
        <v>2029</v>
      </c>
      <c r="C999" s="231"/>
      <c r="D999" s="231"/>
      <c r="J999" s="89"/>
    </row>
    <row r="1000" spans="1:10" ht="25.5" hidden="1">
      <c r="A1000" s="100">
        <v>7712</v>
      </c>
      <c r="B1000" s="100" t="s">
        <v>2030</v>
      </c>
      <c r="C1000" s="231"/>
      <c r="D1000" s="231"/>
      <c r="J1000" s="89"/>
    </row>
    <row r="1001" spans="1:10" ht="12.75" hidden="1">
      <c r="A1001" s="100">
        <v>7713</v>
      </c>
      <c r="B1001" s="100" t="s">
        <v>2031</v>
      </c>
      <c r="C1001" s="231"/>
      <c r="D1001" s="231"/>
      <c r="J1001" s="89"/>
    </row>
    <row r="1002" spans="1:10" ht="12.75" hidden="1">
      <c r="A1002" s="100">
        <v>7714</v>
      </c>
      <c r="B1002" s="100" t="s">
        <v>2032</v>
      </c>
      <c r="C1002" s="231"/>
      <c r="D1002" s="231"/>
      <c r="J1002" s="89"/>
    </row>
    <row r="1003" spans="1:10" ht="12.75" hidden="1">
      <c r="A1003" s="100">
        <v>7715</v>
      </c>
      <c r="B1003" s="100" t="s">
        <v>2033</v>
      </c>
      <c r="C1003" s="231"/>
      <c r="D1003" s="231"/>
      <c r="J1003" s="89"/>
    </row>
    <row r="1004" spans="1:10" ht="12.75" hidden="1">
      <c r="A1004" s="100">
        <v>7720</v>
      </c>
      <c r="B1004" s="100" t="s">
        <v>2034</v>
      </c>
      <c r="C1004" s="231"/>
      <c r="D1004" s="231"/>
      <c r="J1004" s="89"/>
    </row>
    <row r="1005" spans="1:10" ht="12.75" hidden="1">
      <c r="A1005" s="100"/>
      <c r="B1005" s="100" t="s">
        <v>2035</v>
      </c>
      <c r="C1005" s="231"/>
      <c r="D1005" s="231"/>
      <c r="J1005" s="89"/>
    </row>
    <row r="1006" spans="1:10" ht="12.75" hidden="1">
      <c r="A1006" s="100">
        <v>7100</v>
      </c>
      <c r="B1006" s="100" t="s">
        <v>2036</v>
      </c>
      <c r="C1006" s="231"/>
      <c r="D1006" s="231"/>
      <c r="J1006" s="89"/>
    </row>
    <row r="1007" spans="1:10" ht="25.5" hidden="1">
      <c r="A1007" s="100">
        <v>7110</v>
      </c>
      <c r="B1007" s="100" t="s">
        <v>2037</v>
      </c>
      <c r="C1007" s="231"/>
      <c r="D1007" s="231"/>
      <c r="J1007" s="89"/>
    </row>
    <row r="1008" spans="1:10" ht="25.5" hidden="1">
      <c r="A1008" s="100">
        <v>7120</v>
      </c>
      <c r="B1008" s="100" t="s">
        <v>2038</v>
      </c>
      <c r="C1008" s="231"/>
      <c r="D1008" s="231"/>
      <c r="J1008" s="89"/>
    </row>
    <row r="1009" spans="1:10" ht="25.5" hidden="1">
      <c r="A1009" s="100">
        <v>7130</v>
      </c>
      <c r="B1009" s="100" t="s">
        <v>2039</v>
      </c>
      <c r="C1009" s="231"/>
      <c r="D1009" s="231"/>
      <c r="J1009" s="89"/>
    </row>
    <row r="1010" spans="1:10" ht="38.25" hidden="1">
      <c r="A1010" s="100">
        <v>7131</v>
      </c>
      <c r="B1010" s="100" t="s">
        <v>2040</v>
      </c>
      <c r="C1010" s="231"/>
      <c r="D1010" s="231"/>
      <c r="J1010" s="89"/>
    </row>
    <row r="1011" spans="1:10" ht="38.25" hidden="1">
      <c r="A1011" s="100">
        <v>7132</v>
      </c>
      <c r="B1011" s="100" t="s">
        <v>2041</v>
      </c>
      <c r="C1011" s="231"/>
      <c r="D1011" s="231"/>
      <c r="J1011" s="89"/>
    </row>
    <row r="1012" spans="1:10" ht="25.5" hidden="1">
      <c r="A1012" s="100">
        <v>7139</v>
      </c>
      <c r="B1012" s="100" t="s">
        <v>2042</v>
      </c>
      <c r="C1012" s="231"/>
      <c r="D1012" s="231"/>
      <c r="J1012" s="89"/>
    </row>
    <row r="1013" spans="1:10" ht="25.5" hidden="1">
      <c r="A1013" s="100">
        <v>7140</v>
      </c>
      <c r="B1013" s="100" t="s">
        <v>2043</v>
      </c>
      <c r="C1013" s="231"/>
      <c r="D1013" s="231"/>
      <c r="J1013" s="89"/>
    </row>
    <row r="1014" spans="1:10" ht="12.75" hidden="1">
      <c r="A1014" s="100">
        <v>7200</v>
      </c>
      <c r="B1014" s="100" t="s">
        <v>2044</v>
      </c>
      <c r="C1014" s="231"/>
      <c r="D1014" s="231"/>
      <c r="J1014" s="89"/>
    </row>
    <row r="1015" spans="1:10" ht="25.5" hidden="1">
      <c r="A1015" s="100">
        <v>7210</v>
      </c>
      <c r="B1015" s="100" t="s">
        <v>2045</v>
      </c>
      <c r="C1015" s="231"/>
      <c r="D1015" s="231"/>
      <c r="J1015" s="89"/>
    </row>
    <row r="1016" spans="1:10" ht="12.75" hidden="1">
      <c r="A1016" s="100">
        <v>7211</v>
      </c>
      <c r="B1016" s="100" t="s">
        <v>2046</v>
      </c>
      <c r="C1016" s="231"/>
      <c r="D1016" s="231"/>
      <c r="J1016" s="89"/>
    </row>
    <row r="1017" spans="1:10" ht="12.75" hidden="1">
      <c r="A1017" s="100">
        <v>7212</v>
      </c>
      <c r="B1017" s="100" t="s">
        <v>2047</v>
      </c>
      <c r="C1017" s="231"/>
      <c r="D1017" s="231"/>
      <c r="J1017" s="89"/>
    </row>
    <row r="1018" spans="1:10" ht="12.75" hidden="1">
      <c r="A1018" s="100">
        <v>7213</v>
      </c>
      <c r="B1018" s="100" t="s">
        <v>2048</v>
      </c>
      <c r="C1018" s="231"/>
      <c r="D1018" s="231"/>
      <c r="J1018" s="89"/>
    </row>
    <row r="1019" spans="1:10" ht="12.75" hidden="1">
      <c r="A1019" s="100">
        <v>7214</v>
      </c>
      <c r="B1019" s="100" t="s">
        <v>2049</v>
      </c>
      <c r="C1019" s="231"/>
      <c r="D1019" s="231"/>
      <c r="J1019" s="89"/>
    </row>
    <row r="1020" spans="1:10" ht="12.75" hidden="1">
      <c r="A1020" s="100">
        <v>7215</v>
      </c>
      <c r="B1020" s="100" t="s">
        <v>2050</v>
      </c>
      <c r="C1020" s="231"/>
      <c r="D1020" s="231"/>
      <c r="J1020" s="89"/>
    </row>
    <row r="1021" spans="1:10" ht="25.5" hidden="1">
      <c r="A1021" s="100">
        <v>7220</v>
      </c>
      <c r="B1021" s="100" t="s">
        <v>2051</v>
      </c>
      <c r="C1021" s="231"/>
      <c r="D1021" s="231"/>
      <c r="J1021" s="89"/>
    </row>
    <row r="1022" spans="1:10" ht="12.75" hidden="1">
      <c r="A1022" s="100">
        <v>7221</v>
      </c>
      <c r="B1022" s="100" t="s">
        <v>2052</v>
      </c>
      <c r="C1022" s="231"/>
      <c r="D1022" s="231"/>
      <c r="J1022" s="89"/>
    </row>
    <row r="1023" spans="1:10" ht="12.75" hidden="1">
      <c r="A1023" s="100">
        <v>7222</v>
      </c>
      <c r="B1023" s="100" t="s">
        <v>2053</v>
      </c>
      <c r="C1023" s="231"/>
      <c r="D1023" s="231"/>
      <c r="J1023" s="89"/>
    </row>
    <row r="1024" spans="1:10" ht="12.75" hidden="1">
      <c r="A1024" s="100">
        <v>7230</v>
      </c>
      <c r="B1024" s="100" t="s">
        <v>2054</v>
      </c>
      <c r="C1024" s="231"/>
      <c r="D1024" s="231"/>
      <c r="J1024" s="89"/>
    </row>
    <row r="1025" spans="1:10" ht="25.5" hidden="1">
      <c r="A1025" s="100">
        <v>7231</v>
      </c>
      <c r="B1025" s="100" t="s">
        <v>2055</v>
      </c>
      <c r="C1025" s="231"/>
      <c r="D1025" s="231"/>
      <c r="J1025" s="89"/>
    </row>
    <row r="1026" spans="1:10" ht="25.5" hidden="1">
      <c r="A1026" s="100">
        <v>7232</v>
      </c>
      <c r="B1026" s="100" t="s">
        <v>2056</v>
      </c>
      <c r="C1026" s="231"/>
      <c r="D1026" s="231"/>
      <c r="J1026" s="89"/>
    </row>
    <row r="1027" spans="1:10" ht="25.5" hidden="1">
      <c r="A1027" s="100">
        <v>7233</v>
      </c>
      <c r="B1027" s="100" t="s">
        <v>1669</v>
      </c>
      <c r="C1027" s="231"/>
      <c r="D1027" s="231"/>
      <c r="J1027" s="89"/>
    </row>
    <row r="1028" spans="1:10" ht="25.5" hidden="1">
      <c r="A1028" s="100">
        <v>7234</v>
      </c>
      <c r="B1028" s="100" t="s">
        <v>1671</v>
      </c>
      <c r="C1028" s="231"/>
      <c r="D1028" s="231"/>
      <c r="J1028" s="89"/>
    </row>
    <row r="1029" spans="1:10" ht="25.5" hidden="1">
      <c r="A1029" s="100">
        <v>7235</v>
      </c>
      <c r="B1029" s="100" t="s">
        <v>2057</v>
      </c>
      <c r="C1029" s="231"/>
      <c r="D1029" s="231"/>
      <c r="J1029" s="89"/>
    </row>
    <row r="1030" spans="1:10" ht="25.5" hidden="1">
      <c r="A1030" s="100">
        <v>7236</v>
      </c>
      <c r="B1030" s="100" t="s">
        <v>2058</v>
      </c>
      <c r="C1030" s="231"/>
      <c r="D1030" s="231"/>
      <c r="J1030" s="89"/>
    </row>
    <row r="1031" spans="1:10" ht="25.5" hidden="1">
      <c r="A1031" s="100">
        <v>7237</v>
      </c>
      <c r="B1031" s="100" t="s">
        <v>2059</v>
      </c>
      <c r="C1031" s="231"/>
      <c r="D1031" s="231"/>
      <c r="J1031" s="89"/>
    </row>
    <row r="1032" spans="1:10" ht="25.5" hidden="1">
      <c r="A1032" s="100">
        <v>7239</v>
      </c>
      <c r="B1032" s="100" t="s">
        <v>2060</v>
      </c>
      <c r="C1032" s="231"/>
      <c r="D1032" s="231"/>
      <c r="J1032" s="89"/>
    </row>
    <row r="1033" spans="1:10" ht="25.5" hidden="1">
      <c r="A1033" s="100">
        <v>7240</v>
      </c>
      <c r="B1033" s="100" t="s">
        <v>2061</v>
      </c>
      <c r="C1033" s="231"/>
      <c r="D1033" s="231"/>
      <c r="J1033" s="89"/>
    </row>
    <row r="1034" spans="1:10" ht="25.5" hidden="1">
      <c r="A1034" s="100">
        <v>7250</v>
      </c>
      <c r="B1034" s="100" t="s">
        <v>2062</v>
      </c>
      <c r="C1034" s="231"/>
      <c r="D1034" s="231"/>
      <c r="J1034" s="89"/>
    </row>
    <row r="1035" spans="1:10" ht="12.75" hidden="1">
      <c r="A1035" s="100">
        <v>7260</v>
      </c>
      <c r="B1035" s="100" t="s">
        <v>2063</v>
      </c>
      <c r="C1035" s="231"/>
      <c r="D1035" s="231"/>
      <c r="J1035" s="89"/>
    </row>
    <row r="1036" spans="1:10" ht="12.75" hidden="1">
      <c r="A1036" s="100">
        <v>7300</v>
      </c>
      <c r="B1036" s="100" t="s">
        <v>1582</v>
      </c>
      <c r="C1036" s="231"/>
      <c r="D1036" s="231"/>
      <c r="J1036" s="89"/>
    </row>
    <row r="1037" spans="1:10" ht="12.75" hidden="1">
      <c r="A1037" s="100">
        <v>7310</v>
      </c>
      <c r="B1037" s="100" t="s">
        <v>2064</v>
      </c>
      <c r="C1037" s="231"/>
      <c r="D1037" s="231"/>
      <c r="J1037" s="89"/>
    </row>
    <row r="1038" spans="1:10" ht="12.75" hidden="1">
      <c r="A1038" s="100">
        <v>7311</v>
      </c>
      <c r="B1038" s="100" t="s">
        <v>1584</v>
      </c>
      <c r="C1038" s="231"/>
      <c r="D1038" s="231"/>
      <c r="J1038" s="89"/>
    </row>
    <row r="1039" spans="1:10" ht="12.75" hidden="1">
      <c r="A1039" s="100">
        <v>7312</v>
      </c>
      <c r="B1039" s="100" t="s">
        <v>1586</v>
      </c>
      <c r="C1039" s="231"/>
      <c r="D1039" s="231"/>
      <c r="J1039" s="89"/>
    </row>
    <row r="1040" spans="1:10" ht="12.75" hidden="1">
      <c r="A1040" s="100">
        <v>7313</v>
      </c>
      <c r="B1040" s="100" t="s">
        <v>1596</v>
      </c>
      <c r="C1040" s="231"/>
      <c r="D1040" s="231"/>
      <c r="J1040" s="89"/>
    </row>
    <row r="1041" spans="1:10" ht="12.75" hidden="1">
      <c r="A1041" s="100">
        <v>7314</v>
      </c>
      <c r="B1041" s="100" t="s">
        <v>1598</v>
      </c>
      <c r="C1041" s="231"/>
      <c r="D1041" s="231"/>
      <c r="J1041" s="89"/>
    </row>
    <row r="1042" spans="1:10" ht="12.75" hidden="1">
      <c r="A1042" s="100">
        <v>7315</v>
      </c>
      <c r="B1042" s="100" t="s">
        <v>1632</v>
      </c>
      <c r="C1042" s="231"/>
      <c r="D1042" s="231"/>
      <c r="J1042" s="89"/>
    </row>
    <row r="1043" spans="1:10" ht="25.5" hidden="1">
      <c r="A1043" s="100">
        <v>7319</v>
      </c>
      <c r="B1043" s="100" t="s">
        <v>2065</v>
      </c>
      <c r="C1043" s="231"/>
      <c r="D1043" s="231"/>
      <c r="J1043" s="89"/>
    </row>
    <row r="1044" spans="1:10" ht="25.5" hidden="1">
      <c r="A1044" s="100">
        <v>7320</v>
      </c>
      <c r="B1044" s="100" t="s">
        <v>2066</v>
      </c>
      <c r="C1044" s="231"/>
      <c r="D1044" s="231"/>
      <c r="J1044" s="89"/>
    </row>
    <row r="1045" spans="1:10" ht="25.5" hidden="1">
      <c r="A1045" s="100">
        <v>7321</v>
      </c>
      <c r="B1045" s="100" t="s">
        <v>2067</v>
      </c>
      <c r="C1045" s="231"/>
      <c r="D1045" s="231"/>
      <c r="J1045" s="89"/>
    </row>
    <row r="1046" spans="1:10" ht="25.5" hidden="1">
      <c r="A1046" s="100">
        <v>7322</v>
      </c>
      <c r="B1046" s="100" t="s">
        <v>2068</v>
      </c>
      <c r="C1046" s="231"/>
      <c r="D1046" s="231"/>
      <c r="J1046" s="89"/>
    </row>
    <row r="1047" spans="1:10" ht="25.5" hidden="1">
      <c r="A1047" s="100">
        <v>7323</v>
      </c>
      <c r="B1047" s="100" t="s">
        <v>2069</v>
      </c>
      <c r="C1047" s="231"/>
      <c r="D1047" s="231"/>
      <c r="J1047" s="89"/>
    </row>
    <row r="1048" spans="1:10" ht="25.5" hidden="1">
      <c r="A1048" s="100">
        <v>7329</v>
      </c>
      <c r="B1048" s="100" t="s">
        <v>2070</v>
      </c>
      <c r="C1048" s="231"/>
      <c r="D1048" s="231"/>
      <c r="J1048" s="89"/>
    </row>
    <row r="1049" spans="1:10" ht="38.25" hidden="1">
      <c r="A1049" s="100">
        <v>7330</v>
      </c>
      <c r="B1049" s="100" t="s">
        <v>2071</v>
      </c>
      <c r="C1049" s="231"/>
      <c r="D1049" s="231"/>
      <c r="J1049" s="89"/>
    </row>
    <row r="1050" spans="1:10" ht="25.5" hidden="1">
      <c r="A1050" s="100">
        <v>7331</v>
      </c>
      <c r="B1050" s="100" t="s">
        <v>2072</v>
      </c>
      <c r="C1050" s="231"/>
      <c r="D1050" s="231"/>
      <c r="J1050" s="89"/>
    </row>
    <row r="1051" spans="1:10" ht="38.25" hidden="1">
      <c r="A1051" s="100">
        <v>7335</v>
      </c>
      <c r="B1051" s="100" t="s">
        <v>2073</v>
      </c>
      <c r="C1051" s="231"/>
      <c r="D1051" s="231"/>
      <c r="J1051" s="89"/>
    </row>
    <row r="1052" spans="1:10" ht="38.25" hidden="1">
      <c r="A1052" s="100">
        <v>7336</v>
      </c>
      <c r="B1052" s="100" t="s">
        <v>2074</v>
      </c>
      <c r="C1052" s="231"/>
      <c r="D1052" s="231"/>
      <c r="J1052" s="89"/>
    </row>
    <row r="1053" spans="1:10" ht="38.25" hidden="1">
      <c r="A1053" s="100">
        <v>7339</v>
      </c>
      <c r="B1053" s="100" t="s">
        <v>2075</v>
      </c>
      <c r="C1053" s="231"/>
      <c r="D1053" s="231"/>
      <c r="J1053" s="89"/>
    </row>
    <row r="1054" spans="1:10" ht="25.5" hidden="1">
      <c r="A1054" s="100">
        <v>7340</v>
      </c>
      <c r="B1054" s="100" t="s">
        <v>1634</v>
      </c>
      <c r="C1054" s="231"/>
      <c r="D1054" s="231"/>
      <c r="J1054" s="89"/>
    </row>
    <row r="1055" spans="1:10" ht="12.75" hidden="1">
      <c r="A1055" s="100">
        <v>7390</v>
      </c>
      <c r="B1055" s="100" t="s">
        <v>1600</v>
      </c>
      <c r="C1055" s="231"/>
      <c r="D1055" s="231"/>
      <c r="J1055" s="89"/>
    </row>
    <row r="1056" spans="1:10" ht="12.75" hidden="1">
      <c r="A1056" s="100">
        <v>7400</v>
      </c>
      <c r="B1056" s="100" t="s">
        <v>2076</v>
      </c>
      <c r="C1056" s="231"/>
      <c r="D1056" s="231"/>
      <c r="J1056" s="89"/>
    </row>
    <row r="1057" spans="1:10" ht="12.75" hidden="1">
      <c r="A1057" s="100">
        <v>7410</v>
      </c>
      <c r="B1057" s="100" t="s">
        <v>1568</v>
      </c>
      <c r="C1057" s="231"/>
      <c r="D1057" s="231"/>
      <c r="J1057" s="89"/>
    </row>
    <row r="1058" spans="1:10" ht="38.25" hidden="1">
      <c r="A1058" s="100">
        <v>7420</v>
      </c>
      <c r="B1058" s="100" t="s">
        <v>1570</v>
      </c>
      <c r="C1058" s="231"/>
      <c r="D1058" s="231"/>
      <c r="J1058" s="89"/>
    </row>
    <row r="1059" spans="1:10" ht="12.75" hidden="1">
      <c r="A1059" s="100">
        <v>7430</v>
      </c>
      <c r="B1059" s="100" t="s">
        <v>1564</v>
      </c>
      <c r="C1059" s="231"/>
      <c r="D1059" s="231"/>
      <c r="J1059" s="89"/>
    </row>
    <row r="1060" spans="1:10" ht="25.5" hidden="1">
      <c r="A1060" s="100">
        <v>7440</v>
      </c>
      <c r="B1060" s="100" t="s">
        <v>1566</v>
      </c>
      <c r="C1060" s="231"/>
      <c r="D1060" s="231"/>
      <c r="J1060" s="89"/>
    </row>
    <row r="1061" spans="1:10" ht="12.75" hidden="1">
      <c r="A1061" s="100">
        <v>7450</v>
      </c>
      <c r="B1061" s="100" t="s">
        <v>2077</v>
      </c>
      <c r="C1061" s="231"/>
      <c r="D1061" s="231"/>
      <c r="J1061" s="89"/>
    </row>
    <row r="1062" spans="1:10" ht="25.5" hidden="1">
      <c r="A1062" s="100">
        <v>7490</v>
      </c>
      <c r="B1062" s="100" t="s">
        <v>2078</v>
      </c>
      <c r="C1062" s="231"/>
      <c r="D1062" s="231"/>
      <c r="J1062" s="89"/>
    </row>
    <row r="1063" spans="1:10" ht="12.75" hidden="1">
      <c r="A1063" s="100">
        <v>7500</v>
      </c>
      <c r="B1063" s="100" t="s">
        <v>2079</v>
      </c>
      <c r="C1063" s="231"/>
      <c r="D1063" s="231"/>
      <c r="J1063" s="89"/>
    </row>
    <row r="1064" spans="1:10" ht="38.25" hidden="1">
      <c r="A1064" s="100">
        <v>7510</v>
      </c>
      <c r="B1064" s="100" t="s">
        <v>2080</v>
      </c>
      <c r="C1064" s="231"/>
      <c r="D1064" s="231"/>
      <c r="J1064" s="89"/>
    </row>
    <row r="1065" spans="1:10" ht="38.25" hidden="1">
      <c r="A1065" s="100">
        <v>7511</v>
      </c>
      <c r="B1065" s="100" t="s">
        <v>1467</v>
      </c>
      <c r="C1065" s="231"/>
      <c r="D1065" s="231"/>
      <c r="J1065" s="89"/>
    </row>
    <row r="1066" spans="1:10" ht="38.25" hidden="1">
      <c r="A1066" s="100">
        <v>7512</v>
      </c>
      <c r="B1066" s="100" t="s">
        <v>2081</v>
      </c>
      <c r="C1066" s="231"/>
      <c r="D1066" s="231"/>
      <c r="J1066" s="89"/>
    </row>
    <row r="1067" spans="1:10" ht="51" hidden="1">
      <c r="A1067" s="100">
        <v>7513</v>
      </c>
      <c r="B1067" s="100" t="s">
        <v>2082</v>
      </c>
      <c r="C1067" s="231"/>
      <c r="D1067" s="231"/>
      <c r="J1067" s="89"/>
    </row>
    <row r="1068" spans="1:10" ht="51" hidden="1">
      <c r="A1068" s="100">
        <v>7514</v>
      </c>
      <c r="B1068" s="100" t="s">
        <v>2083</v>
      </c>
      <c r="C1068" s="231"/>
      <c r="D1068" s="231"/>
      <c r="J1068" s="89"/>
    </row>
    <row r="1069" spans="1:10" ht="51" hidden="1">
      <c r="A1069" s="100">
        <v>7515</v>
      </c>
      <c r="B1069" s="100" t="s">
        <v>2084</v>
      </c>
      <c r="C1069" s="231"/>
      <c r="D1069" s="231"/>
      <c r="J1069" s="89"/>
    </row>
    <row r="1070" spans="1:10" ht="63.75" hidden="1">
      <c r="A1070" s="100">
        <v>7516</v>
      </c>
      <c r="B1070" s="100" t="s">
        <v>2085</v>
      </c>
      <c r="C1070" s="231"/>
      <c r="D1070" s="231"/>
      <c r="J1070" s="89"/>
    </row>
    <row r="1071" spans="1:10" ht="38.25" hidden="1">
      <c r="A1071" s="100">
        <v>7517</v>
      </c>
      <c r="B1071" s="100" t="s">
        <v>2086</v>
      </c>
      <c r="C1071" s="231"/>
      <c r="D1071" s="231"/>
      <c r="J1071" s="89"/>
    </row>
    <row r="1072" spans="1:10" ht="76.5" hidden="1">
      <c r="A1072" s="100">
        <v>7518</v>
      </c>
      <c r="B1072" s="100" t="s">
        <v>2087</v>
      </c>
      <c r="C1072" s="231"/>
      <c r="D1072" s="231"/>
      <c r="J1072" s="89"/>
    </row>
    <row r="1073" spans="1:10" ht="51" hidden="1">
      <c r="A1073" s="100">
        <v>7520</v>
      </c>
      <c r="B1073" s="100" t="s">
        <v>2088</v>
      </c>
      <c r="C1073" s="231"/>
      <c r="D1073" s="231"/>
      <c r="J1073" s="89"/>
    </row>
    <row r="1074" spans="1:10" ht="38.25">
      <c r="A1074" s="100">
        <v>7530</v>
      </c>
      <c r="B1074" s="100" t="s">
        <v>2089</v>
      </c>
      <c r="C1074" s="231"/>
      <c r="D1074" s="231"/>
      <c r="J1074" s="89"/>
    </row>
    <row r="1075" spans="1:10" ht="12.75">
      <c r="A1075" s="99" t="s">
        <v>139</v>
      </c>
      <c r="B1075" s="99" t="s">
        <v>2090</v>
      </c>
      <c r="C1075" s="118">
        <f>C1076</f>
        <v>544470</v>
      </c>
      <c r="D1075" s="118">
        <f>D1076</f>
        <v>678422</v>
      </c>
      <c r="J1075" s="89"/>
    </row>
    <row r="1076" spans="1:10" ht="12.75">
      <c r="A1076" s="99">
        <v>5000</v>
      </c>
      <c r="B1076" s="99" t="s">
        <v>2091</v>
      </c>
      <c r="C1076" s="118">
        <f>SUM(C1086+C1087+C1110+C1111+C1082)</f>
        <v>544470</v>
      </c>
      <c r="D1076" s="118">
        <f>SUM(D1086+D1087+D1110+D1111+D1082)</f>
        <v>678422</v>
      </c>
      <c r="J1076" s="89"/>
    </row>
    <row r="1077" spans="1:10" ht="12.75" hidden="1">
      <c r="A1077" s="100">
        <v>5100</v>
      </c>
      <c r="B1077" s="100" t="s">
        <v>493</v>
      </c>
      <c r="C1077" s="231"/>
      <c r="D1077" s="231"/>
      <c r="J1077" s="89"/>
    </row>
    <row r="1078" spans="1:10" ht="12.75" hidden="1">
      <c r="A1078" s="100">
        <v>5110</v>
      </c>
      <c r="B1078" s="100" t="s">
        <v>2092</v>
      </c>
      <c r="C1078" s="231"/>
      <c r="D1078" s="231"/>
      <c r="J1078" s="89"/>
    </row>
    <row r="1079" spans="1:10" ht="25.5" hidden="1">
      <c r="A1079" s="100">
        <v>5120</v>
      </c>
      <c r="B1079" s="100" t="s">
        <v>2093</v>
      </c>
      <c r="C1079" s="231"/>
      <c r="D1079" s="231"/>
      <c r="J1079" s="89"/>
    </row>
    <row r="1080" spans="1:10" ht="12.75" hidden="1">
      <c r="A1080" s="100">
        <v>5121</v>
      </c>
      <c r="B1080" s="100" t="s">
        <v>2094</v>
      </c>
      <c r="C1080" s="231"/>
      <c r="D1080" s="231"/>
      <c r="J1080" s="89"/>
    </row>
    <row r="1081" spans="1:10" ht="25.5" hidden="1">
      <c r="A1081" s="100">
        <v>5129</v>
      </c>
      <c r="B1081" s="100" t="s">
        <v>2095</v>
      </c>
      <c r="C1081" s="231"/>
      <c r="D1081" s="231"/>
      <c r="J1081" s="89"/>
    </row>
    <row r="1082" spans="1:10" ht="12.75">
      <c r="A1082" s="100">
        <v>5130</v>
      </c>
      <c r="B1082" s="100" t="s">
        <v>2096</v>
      </c>
      <c r="C1082" s="231"/>
      <c r="D1082" s="275">
        <f>budžets!D242</f>
        <v>0</v>
      </c>
      <c r="J1082" s="89"/>
    </row>
    <row r="1083" spans="1:10" ht="12.75" hidden="1">
      <c r="A1083" s="100">
        <v>5140</v>
      </c>
      <c r="B1083" s="100" t="s">
        <v>2097</v>
      </c>
      <c r="C1083" s="231"/>
      <c r="D1083" s="231"/>
      <c r="J1083" s="89"/>
    </row>
    <row r="1084" spans="1:10" ht="25.5" hidden="1">
      <c r="A1084" s="100">
        <v>5160</v>
      </c>
      <c r="B1084" s="100" t="s">
        <v>2098</v>
      </c>
      <c r="C1084" s="231"/>
      <c r="D1084" s="231"/>
      <c r="J1084" s="89"/>
    </row>
    <row r="1085" spans="1:10" ht="12.75" hidden="1">
      <c r="A1085" s="100">
        <v>5170</v>
      </c>
      <c r="B1085" s="100" t="s">
        <v>2099</v>
      </c>
      <c r="C1085" s="231"/>
      <c r="D1085" s="231"/>
      <c r="J1085" s="89"/>
    </row>
    <row r="1086" spans="1:10" ht="12.75">
      <c r="A1086" s="100">
        <v>5121</v>
      </c>
      <c r="B1086" s="100" t="s">
        <v>2094</v>
      </c>
      <c r="C1086" s="103"/>
      <c r="D1086" s="231"/>
      <c r="J1086" s="89"/>
    </row>
    <row r="1087" spans="1:10" ht="12.75">
      <c r="A1087" s="100">
        <v>5200</v>
      </c>
      <c r="B1087" s="100" t="s">
        <v>494</v>
      </c>
      <c r="C1087" s="103">
        <f>C1098+C1099</f>
        <v>123954</v>
      </c>
      <c r="D1087" s="103">
        <f>D1098+D1099</f>
        <v>128220</v>
      </c>
      <c r="J1087" s="89"/>
    </row>
    <row r="1088" spans="1:10" ht="12.75" hidden="1">
      <c r="A1088" s="100">
        <v>5210</v>
      </c>
      <c r="B1088" s="100" t="s">
        <v>2100</v>
      </c>
      <c r="C1088" s="231"/>
      <c r="D1088" s="231"/>
      <c r="J1088" s="89"/>
    </row>
    <row r="1089" spans="1:10" ht="12.75" hidden="1">
      <c r="A1089" s="100">
        <v>5211</v>
      </c>
      <c r="B1089" s="100" t="s">
        <v>2101</v>
      </c>
      <c r="C1089" s="231"/>
      <c r="D1089" s="231"/>
      <c r="J1089" s="89"/>
    </row>
    <row r="1090" spans="1:10" ht="12.75" hidden="1">
      <c r="A1090" s="100">
        <v>5212</v>
      </c>
      <c r="B1090" s="100" t="s">
        <v>2102</v>
      </c>
      <c r="C1090" s="231"/>
      <c r="D1090" s="231"/>
      <c r="J1090" s="89"/>
    </row>
    <row r="1091" spans="1:10" ht="12.75" hidden="1">
      <c r="A1091" s="100">
        <v>5213</v>
      </c>
      <c r="B1091" s="100" t="s">
        <v>2103</v>
      </c>
      <c r="C1091" s="231"/>
      <c r="D1091" s="231"/>
      <c r="J1091" s="89"/>
    </row>
    <row r="1092" spans="1:10" ht="12.75" hidden="1">
      <c r="A1092" s="100">
        <v>5214</v>
      </c>
      <c r="B1092" s="100" t="s">
        <v>2104</v>
      </c>
      <c r="C1092" s="231"/>
      <c r="D1092" s="231"/>
      <c r="J1092" s="89"/>
    </row>
    <row r="1093" spans="1:10" ht="12.75" hidden="1">
      <c r="A1093" s="100">
        <v>5215</v>
      </c>
      <c r="B1093" s="100" t="s">
        <v>2105</v>
      </c>
      <c r="C1093" s="231"/>
      <c r="D1093" s="231"/>
      <c r="J1093" s="89"/>
    </row>
    <row r="1094" spans="1:10" ht="12.75" hidden="1">
      <c r="A1094" s="100">
        <v>5216</v>
      </c>
      <c r="B1094" s="100" t="s">
        <v>2106</v>
      </c>
      <c r="C1094" s="231"/>
      <c r="D1094" s="231"/>
      <c r="J1094" s="89"/>
    </row>
    <row r="1095" spans="1:10" ht="12.75" hidden="1">
      <c r="A1095" s="100">
        <v>5217</v>
      </c>
      <c r="B1095" s="100" t="s">
        <v>2107</v>
      </c>
      <c r="C1095" s="231"/>
      <c r="D1095" s="231"/>
      <c r="J1095" s="89"/>
    </row>
    <row r="1096" spans="1:10" ht="12.75" hidden="1">
      <c r="A1096" s="100">
        <v>5218</v>
      </c>
      <c r="B1096" s="100" t="s">
        <v>2108</v>
      </c>
      <c r="C1096" s="231"/>
      <c r="D1096" s="231"/>
      <c r="J1096" s="89"/>
    </row>
    <row r="1097" spans="1:10" ht="12.75">
      <c r="A1097" s="100">
        <v>5219</v>
      </c>
      <c r="B1097" s="100" t="s">
        <v>2109</v>
      </c>
      <c r="C1097" s="103">
        <f>budžets!C96+budžets!C111</f>
        <v>0</v>
      </c>
      <c r="D1097" s="103">
        <f>budžets!D96+budžets!D111</f>
        <v>0</v>
      </c>
      <c r="J1097" s="89"/>
    </row>
    <row r="1098" spans="1:10" ht="12.75">
      <c r="A1098" s="100">
        <v>5220</v>
      </c>
      <c r="B1098" s="100" t="s">
        <v>2110</v>
      </c>
      <c r="C1098" s="103">
        <f>budžets!C246</f>
        <v>9196</v>
      </c>
      <c r="D1098" s="103">
        <f>budžets!D246</f>
        <v>8322</v>
      </c>
      <c r="J1098" s="89"/>
    </row>
    <row r="1099" spans="1:10" ht="12.75">
      <c r="A1099" s="100">
        <v>5230</v>
      </c>
      <c r="B1099" s="100" t="s">
        <v>2111</v>
      </c>
      <c r="C1099" s="103">
        <f>C1100+C1107+C1108+C1101</f>
        <v>114758</v>
      </c>
      <c r="D1099" s="103">
        <f>D1100+D1107+D1108+D1101</f>
        <v>119898</v>
      </c>
      <c r="J1099" s="89"/>
    </row>
    <row r="1100" spans="1:10" ht="12.75">
      <c r="A1100" s="100">
        <v>5231</v>
      </c>
      <c r="B1100" s="100" t="s">
        <v>2112</v>
      </c>
      <c r="C1100" s="103">
        <f>budžets!C81</f>
        <v>100430</v>
      </c>
      <c r="D1100" s="103">
        <f>budžets!D81</f>
        <v>100430</v>
      </c>
      <c r="J1100" s="89"/>
    </row>
    <row r="1101" spans="1:10" ht="12.75">
      <c r="A1101" s="100">
        <v>5232</v>
      </c>
      <c r="B1101" s="100" t="s">
        <v>2113</v>
      </c>
      <c r="C1101" s="103">
        <f>budžets!C248</f>
        <v>0</v>
      </c>
      <c r="D1101" s="103">
        <f>budžets!D248</f>
        <v>0</v>
      </c>
      <c r="J1101" s="89"/>
    </row>
    <row r="1102" spans="1:10" ht="12.75" hidden="1">
      <c r="A1102" s="100">
        <v>5233</v>
      </c>
      <c r="B1102" s="100" t="s">
        <v>2114</v>
      </c>
      <c r="C1102" s="231"/>
      <c r="D1102" s="231"/>
      <c r="J1102" s="89"/>
    </row>
    <row r="1103" spans="1:10" ht="12.75" hidden="1">
      <c r="A1103" s="100">
        <v>5234</v>
      </c>
      <c r="B1103" s="100" t="s">
        <v>2115</v>
      </c>
      <c r="C1103" s="231"/>
      <c r="D1103" s="231"/>
      <c r="J1103" s="89"/>
    </row>
    <row r="1104" spans="1:10" ht="12.75" hidden="1">
      <c r="A1104" s="100">
        <v>5235</v>
      </c>
      <c r="B1104" s="100" t="s">
        <v>2116</v>
      </c>
      <c r="C1104" s="231"/>
      <c r="D1104" s="231"/>
      <c r="J1104" s="89"/>
    </row>
    <row r="1105" spans="1:10" ht="12.75" hidden="1">
      <c r="A1105" s="100">
        <v>5236</v>
      </c>
      <c r="B1105" s="100" t="s">
        <v>2117</v>
      </c>
      <c r="C1105" s="231"/>
      <c r="D1105" s="231"/>
      <c r="J1105" s="89"/>
    </row>
    <row r="1106" spans="1:10" ht="12.75" hidden="1">
      <c r="A1106" s="100">
        <v>5237</v>
      </c>
      <c r="B1106" s="100" t="s">
        <v>2118</v>
      </c>
      <c r="C1106" s="231"/>
      <c r="D1106" s="231"/>
      <c r="J1106" s="89"/>
    </row>
    <row r="1107" spans="1:10" ht="12.75">
      <c r="A1107" s="100">
        <v>5238</v>
      </c>
      <c r="B1107" s="100" t="s">
        <v>2119</v>
      </c>
      <c r="C1107" s="103">
        <f>budžets!C249</f>
        <v>5000</v>
      </c>
      <c r="D1107" s="103">
        <f>budžets!D249</f>
        <v>5787</v>
      </c>
      <c r="J1107" s="89"/>
    </row>
    <row r="1108" spans="1:10" ht="12.75">
      <c r="A1108" s="100">
        <v>5239</v>
      </c>
      <c r="B1108" s="100" t="s">
        <v>2120</v>
      </c>
      <c r="C1108" s="103">
        <f>budžets!C250</f>
        <v>9328</v>
      </c>
      <c r="D1108" s="103">
        <f>budžets!D250</f>
        <v>13681</v>
      </c>
      <c r="J1108" s="89"/>
    </row>
    <row r="1109" spans="1:10" ht="12.75" hidden="1">
      <c r="A1109" s="100">
        <v>5240</v>
      </c>
      <c r="B1109" s="100" t="s">
        <v>2121</v>
      </c>
      <c r="C1109" s="231"/>
      <c r="D1109" s="231"/>
      <c r="J1109" s="89"/>
    </row>
    <row r="1110" spans="1:10" ht="12.75">
      <c r="A1110" s="100">
        <v>5240</v>
      </c>
      <c r="B1110" s="100" t="s">
        <v>2122</v>
      </c>
      <c r="C1110" s="231"/>
      <c r="D1110" s="231"/>
      <c r="J1110" s="89"/>
    </row>
    <row r="1111" spans="1:10" ht="12.75">
      <c r="A1111" s="100">
        <v>5250</v>
      </c>
      <c r="B1111" s="100" t="s">
        <v>2123</v>
      </c>
      <c r="C1111" s="103">
        <f>budžets!C68+budžets!C85+budžets!C97+budžets!C115+budžets!C130+budžets!C138+budžets!C176+budžets!C185+budžets!C204+budžets!C218+budžets!C223</f>
        <v>420516</v>
      </c>
      <c r="D1111" s="103">
        <f>budžets!D68+budžets!D85+budžets!D97+budžets!D115+budžets!D130+budžets!D138+budžets!D176+budžets!D185+budžets!D204+budžets!D218+budžets!D223</f>
        <v>550202</v>
      </c>
      <c r="J1111" s="89"/>
    </row>
    <row r="1112" spans="1:10" ht="12.75" hidden="1">
      <c r="A1112" s="100">
        <v>5260</v>
      </c>
      <c r="B1112" s="100" t="s">
        <v>2124</v>
      </c>
      <c r="C1112" s="231"/>
      <c r="D1112" s="231"/>
      <c r="J1112" s="89"/>
    </row>
    <row r="1113" spans="1:10" ht="12.75" hidden="1">
      <c r="A1113" s="100">
        <v>5261</v>
      </c>
      <c r="B1113" s="100" t="s">
        <v>2125</v>
      </c>
      <c r="C1113" s="231"/>
      <c r="D1113" s="231"/>
      <c r="J1113" s="89"/>
    </row>
    <row r="1114" spans="1:10" ht="12.75" hidden="1">
      <c r="A1114" s="100">
        <v>5262</v>
      </c>
      <c r="B1114" s="100" t="s">
        <v>2126</v>
      </c>
      <c r="C1114" s="231"/>
      <c r="D1114" s="231"/>
      <c r="J1114" s="89"/>
    </row>
    <row r="1115" spans="1:10" ht="12.75" hidden="1">
      <c r="A1115" s="100">
        <v>5269</v>
      </c>
      <c r="B1115" s="100" t="s">
        <v>2127</v>
      </c>
      <c r="C1115" s="231"/>
      <c r="D1115" s="231"/>
      <c r="J1115" s="89"/>
    </row>
    <row r="1116" spans="1:10" ht="12.75" hidden="1">
      <c r="A1116" s="100">
        <v>5270</v>
      </c>
      <c r="B1116" s="100" t="s">
        <v>2128</v>
      </c>
      <c r="C1116" s="231"/>
      <c r="D1116" s="231"/>
      <c r="J1116" s="89"/>
    </row>
    <row r="1117" spans="1:10" s="88" customFormat="1" ht="12.75">
      <c r="A1117" s="99" t="s">
        <v>2129</v>
      </c>
      <c r="B1117" s="99" t="s">
        <v>2130</v>
      </c>
      <c r="C1117" s="229"/>
      <c r="D1117" s="229"/>
      <c r="J1117" s="89"/>
    </row>
    <row r="1118" spans="1:10" s="88" customFormat="1" ht="12.75">
      <c r="A1118" s="99">
        <v>9000</v>
      </c>
      <c r="B1118" s="99" t="s">
        <v>2130</v>
      </c>
      <c r="C1118" s="229"/>
      <c r="D1118" s="229"/>
      <c r="J1118" s="89"/>
    </row>
    <row r="1119" spans="1:10" ht="51" hidden="1">
      <c r="A1119" s="100">
        <v>5811</v>
      </c>
      <c r="B1119" s="100" t="s">
        <v>2131</v>
      </c>
      <c r="C1119" s="231"/>
      <c r="D1119" s="231"/>
      <c r="J1119" s="89"/>
    </row>
    <row r="1120" spans="1:10" ht="12.75">
      <c r="A1120" s="100">
        <v>9200</v>
      </c>
      <c r="B1120" s="100" t="s">
        <v>2132</v>
      </c>
      <c r="C1120" s="231"/>
      <c r="D1120" s="231"/>
      <c r="J1120" s="89"/>
    </row>
    <row r="1121" spans="1:10" ht="12.75">
      <c r="A1121" s="100">
        <v>9263</v>
      </c>
      <c r="B1121" s="100" t="s">
        <v>2133</v>
      </c>
      <c r="C1121" s="231"/>
      <c r="D1121" s="231"/>
      <c r="J1121" s="89"/>
    </row>
    <row r="1122" spans="1:10" ht="38.25" hidden="1">
      <c r="A1122" s="100">
        <v>5820</v>
      </c>
      <c r="B1122" s="100" t="s">
        <v>2134</v>
      </c>
      <c r="C1122" s="231"/>
      <c r="D1122" s="231"/>
      <c r="J1122" s="89"/>
    </row>
    <row r="1123" spans="1:10" ht="25.5" hidden="1">
      <c r="A1123" s="100">
        <v>5890</v>
      </c>
      <c r="B1123" s="100" t="s">
        <v>2135</v>
      </c>
      <c r="C1123" s="231"/>
      <c r="D1123" s="231"/>
      <c r="J1123" s="89"/>
    </row>
    <row r="1124" spans="1:10" ht="12.75" hidden="1">
      <c r="A1124" s="99">
        <v>9000</v>
      </c>
      <c r="B1124" s="99" t="s">
        <v>2136</v>
      </c>
      <c r="C1124" s="231"/>
      <c r="D1124" s="231"/>
      <c r="J1124" s="89"/>
    </row>
    <row r="1125" spans="1:10" ht="12.75" hidden="1">
      <c r="A1125" s="100">
        <v>9100</v>
      </c>
      <c r="B1125" s="100" t="s">
        <v>2137</v>
      </c>
      <c r="C1125" s="231"/>
      <c r="D1125" s="231"/>
      <c r="J1125" s="89"/>
    </row>
    <row r="1126" spans="1:10" ht="25.5" hidden="1">
      <c r="A1126" s="100">
        <v>9110</v>
      </c>
      <c r="B1126" s="100" t="s">
        <v>2138</v>
      </c>
      <c r="C1126" s="231"/>
      <c r="D1126" s="231"/>
      <c r="J1126" s="89"/>
    </row>
    <row r="1127" spans="1:10" ht="25.5" hidden="1">
      <c r="A1127" s="100">
        <v>9120</v>
      </c>
      <c r="B1127" s="100" t="s">
        <v>2139</v>
      </c>
      <c r="C1127" s="231"/>
      <c r="D1127" s="231"/>
      <c r="J1127" s="89"/>
    </row>
    <row r="1128" spans="1:10" ht="25.5" hidden="1">
      <c r="A1128" s="100">
        <v>9130</v>
      </c>
      <c r="B1128" s="100" t="s">
        <v>2140</v>
      </c>
      <c r="C1128" s="231"/>
      <c r="D1128" s="231"/>
      <c r="J1128" s="89"/>
    </row>
    <row r="1129" spans="1:10" ht="25.5" hidden="1">
      <c r="A1129" s="100">
        <v>9140</v>
      </c>
      <c r="B1129" s="100" t="s">
        <v>2141</v>
      </c>
      <c r="C1129" s="231"/>
      <c r="D1129" s="231"/>
      <c r="J1129" s="89"/>
    </row>
    <row r="1130" spans="1:10" ht="25.5" hidden="1">
      <c r="A1130" s="100">
        <v>9150</v>
      </c>
      <c r="B1130" s="100" t="s">
        <v>2142</v>
      </c>
      <c r="C1130" s="231"/>
      <c r="D1130" s="231"/>
      <c r="J1130" s="89"/>
    </row>
    <row r="1131" spans="1:10" ht="25.5" hidden="1">
      <c r="A1131" s="100">
        <v>9160</v>
      </c>
      <c r="B1131" s="100" t="s">
        <v>2143</v>
      </c>
      <c r="C1131" s="231"/>
      <c r="D1131" s="231"/>
      <c r="J1131" s="89"/>
    </row>
    <row r="1132" spans="1:10" ht="25.5" hidden="1">
      <c r="A1132" s="100">
        <v>9200</v>
      </c>
      <c r="B1132" s="100" t="s">
        <v>2144</v>
      </c>
      <c r="C1132" s="231"/>
      <c r="D1132" s="231"/>
      <c r="J1132" s="89"/>
    </row>
    <row r="1133" spans="1:10" ht="12.75" hidden="1">
      <c r="A1133" s="100">
        <v>9210</v>
      </c>
      <c r="B1133" s="100" t="s">
        <v>2052</v>
      </c>
      <c r="C1133" s="231"/>
      <c r="D1133" s="231"/>
      <c r="J1133" s="89"/>
    </row>
    <row r="1134" spans="1:10" ht="12.75" hidden="1">
      <c r="A1134" s="100">
        <v>9220</v>
      </c>
      <c r="B1134" s="100" t="s">
        <v>2053</v>
      </c>
      <c r="C1134" s="231"/>
      <c r="D1134" s="231"/>
      <c r="J1134" s="89"/>
    </row>
    <row r="1135" spans="1:10" ht="25.5" hidden="1">
      <c r="A1135" s="100">
        <v>9300</v>
      </c>
      <c r="B1135" s="100" t="s">
        <v>2145</v>
      </c>
      <c r="C1135" s="231"/>
      <c r="D1135" s="231"/>
      <c r="J1135" s="89"/>
    </row>
    <row r="1136" spans="1:10" ht="25.5" hidden="1">
      <c r="A1136" s="100">
        <v>9310</v>
      </c>
      <c r="B1136" s="100" t="s">
        <v>2146</v>
      </c>
      <c r="C1136" s="231"/>
      <c r="D1136" s="231"/>
      <c r="J1136" s="89"/>
    </row>
    <row r="1137" spans="1:10" ht="38.25" hidden="1">
      <c r="A1137" s="100">
        <v>9320</v>
      </c>
      <c r="B1137" s="100" t="s">
        <v>2147</v>
      </c>
      <c r="C1137" s="231"/>
      <c r="D1137" s="231"/>
      <c r="J1137" s="89"/>
    </row>
    <row r="1138" spans="1:10" ht="25.5" hidden="1">
      <c r="A1138" s="100">
        <v>9330</v>
      </c>
      <c r="B1138" s="100" t="s">
        <v>2148</v>
      </c>
      <c r="C1138" s="231"/>
      <c r="D1138" s="231"/>
      <c r="J1138" s="89"/>
    </row>
    <row r="1139" spans="1:10" ht="25.5" hidden="1">
      <c r="A1139" s="100">
        <v>9400</v>
      </c>
      <c r="B1139" s="100" t="s">
        <v>2149</v>
      </c>
      <c r="C1139" s="231"/>
      <c r="D1139" s="231"/>
      <c r="J1139" s="89"/>
    </row>
    <row r="1140" spans="1:10" ht="25.5" hidden="1">
      <c r="A1140" s="100">
        <v>9410</v>
      </c>
      <c r="B1140" s="100" t="s">
        <v>2150</v>
      </c>
      <c r="C1140" s="231"/>
      <c r="D1140" s="231"/>
      <c r="J1140" s="89"/>
    </row>
    <row r="1141" spans="1:10" ht="38.25" hidden="1">
      <c r="A1141" s="100">
        <v>9420</v>
      </c>
      <c r="B1141" s="100" t="s">
        <v>2151</v>
      </c>
      <c r="C1141" s="231"/>
      <c r="D1141" s="231"/>
      <c r="J1141" s="89"/>
    </row>
    <row r="1142" spans="1:10" ht="38.25" hidden="1">
      <c r="A1142" s="100">
        <v>9430</v>
      </c>
      <c r="B1142" s="100" t="s">
        <v>2152</v>
      </c>
      <c r="C1142" s="231"/>
      <c r="D1142" s="231"/>
      <c r="J1142" s="89"/>
    </row>
    <row r="1143" spans="1:10" ht="12.75" hidden="1">
      <c r="A1143" s="100">
        <v>9500</v>
      </c>
      <c r="B1143" s="100" t="s">
        <v>2153</v>
      </c>
      <c r="C1143" s="231"/>
      <c r="D1143" s="231"/>
      <c r="J1143" s="89"/>
    </row>
    <row r="1144" spans="1:10" ht="12.75" hidden="1">
      <c r="A1144" s="100">
        <v>9510</v>
      </c>
      <c r="B1144" s="100" t="s">
        <v>2154</v>
      </c>
      <c r="C1144" s="231"/>
      <c r="D1144" s="231"/>
      <c r="J1144" s="89"/>
    </row>
    <row r="1145" spans="1:10" ht="38.25" hidden="1">
      <c r="A1145" s="100">
        <v>9520</v>
      </c>
      <c r="B1145" s="100" t="s">
        <v>2155</v>
      </c>
      <c r="C1145" s="231"/>
      <c r="D1145" s="231"/>
      <c r="J1145" s="89"/>
    </row>
    <row r="1146" spans="1:10" ht="38.25" hidden="1">
      <c r="A1146" s="100">
        <v>9530</v>
      </c>
      <c r="B1146" s="100" t="s">
        <v>2156</v>
      </c>
      <c r="C1146" s="231"/>
      <c r="D1146" s="231"/>
      <c r="J1146" s="89"/>
    </row>
    <row r="1147" spans="1:10" ht="38.25" hidden="1">
      <c r="A1147" s="100">
        <v>9540</v>
      </c>
      <c r="B1147" s="100" t="s">
        <v>2157</v>
      </c>
      <c r="C1147" s="231"/>
      <c r="D1147" s="231"/>
      <c r="J1147" s="89"/>
    </row>
    <row r="1148" spans="1:10" ht="38.25" hidden="1">
      <c r="A1148" s="100">
        <v>9550</v>
      </c>
      <c r="B1148" s="100" t="s">
        <v>2158</v>
      </c>
      <c r="C1148" s="231"/>
      <c r="D1148" s="231"/>
      <c r="J1148" s="89"/>
    </row>
    <row r="1149" spans="1:10" ht="25.5" hidden="1">
      <c r="A1149" s="100">
        <v>9560</v>
      </c>
      <c r="B1149" s="100" t="s">
        <v>2159</v>
      </c>
      <c r="C1149" s="231"/>
      <c r="D1149" s="231"/>
      <c r="J1149" s="89"/>
    </row>
    <row r="1150" spans="1:10" ht="38.25" hidden="1">
      <c r="A1150" s="100">
        <v>9570</v>
      </c>
      <c r="B1150" s="100" t="s">
        <v>2160</v>
      </c>
      <c r="C1150" s="231"/>
      <c r="D1150" s="231"/>
      <c r="J1150" s="89"/>
    </row>
    <row r="1151" spans="1:10" ht="25.5" hidden="1">
      <c r="A1151" s="100">
        <v>9600</v>
      </c>
      <c r="B1151" s="100" t="s">
        <v>2161</v>
      </c>
      <c r="C1151" s="231"/>
      <c r="D1151" s="231"/>
      <c r="J1151" s="89"/>
    </row>
    <row r="1152" spans="1:10" ht="38.25" hidden="1">
      <c r="A1152" s="100">
        <v>9610</v>
      </c>
      <c r="B1152" s="100" t="s">
        <v>2162</v>
      </c>
      <c r="C1152" s="231"/>
      <c r="D1152" s="231"/>
      <c r="J1152" s="89"/>
    </row>
    <row r="1153" spans="1:10" ht="38.25" hidden="1">
      <c r="A1153" s="100">
        <v>9611</v>
      </c>
      <c r="B1153" s="100" t="s">
        <v>2163</v>
      </c>
      <c r="C1153" s="231"/>
      <c r="D1153" s="231"/>
      <c r="J1153" s="89"/>
    </row>
    <row r="1154" spans="1:10" ht="38.25" hidden="1">
      <c r="A1154" s="100">
        <v>9612</v>
      </c>
      <c r="B1154" s="100" t="s">
        <v>1473</v>
      </c>
      <c r="C1154" s="231"/>
      <c r="D1154" s="231"/>
      <c r="J1154" s="89"/>
    </row>
    <row r="1155" spans="1:10" ht="51" hidden="1">
      <c r="A1155" s="100">
        <v>9613</v>
      </c>
      <c r="B1155" s="100" t="s">
        <v>1477</v>
      </c>
      <c r="C1155" s="231"/>
      <c r="D1155" s="231"/>
      <c r="J1155" s="89"/>
    </row>
    <row r="1156" spans="1:10" ht="51" hidden="1">
      <c r="A1156" s="100">
        <v>9614</v>
      </c>
      <c r="B1156" s="100" t="s">
        <v>1481</v>
      </c>
      <c r="C1156" s="231"/>
      <c r="D1156" s="231"/>
      <c r="J1156" s="89"/>
    </row>
    <row r="1157" spans="1:10" ht="76.5" hidden="1">
      <c r="A1157" s="100">
        <v>9615</v>
      </c>
      <c r="B1157" s="100" t="s">
        <v>2164</v>
      </c>
      <c r="C1157" s="231"/>
      <c r="D1157" s="231"/>
      <c r="J1157" s="89"/>
    </row>
    <row r="1158" spans="1:10" ht="63.75" hidden="1">
      <c r="A1158" s="100">
        <v>9619</v>
      </c>
      <c r="B1158" s="100" t="s">
        <v>2165</v>
      </c>
      <c r="C1158" s="231"/>
      <c r="D1158" s="231"/>
      <c r="J1158" s="89"/>
    </row>
    <row r="1159" spans="1:10" ht="25.5" hidden="1">
      <c r="A1159" s="99">
        <v>8000</v>
      </c>
      <c r="B1159" s="99" t="s">
        <v>2166</v>
      </c>
      <c r="C1159" s="231"/>
      <c r="D1159" s="231"/>
      <c r="J1159" s="89"/>
    </row>
    <row r="1160" spans="1:10" ht="25.5" hidden="1">
      <c r="A1160" s="100">
        <v>8100</v>
      </c>
      <c r="B1160" s="100" t="s">
        <v>2167</v>
      </c>
      <c r="C1160" s="231"/>
      <c r="D1160" s="231"/>
      <c r="J1160" s="89"/>
    </row>
    <row r="1161" spans="1:10" ht="25.5" hidden="1">
      <c r="A1161" s="100">
        <v>8110</v>
      </c>
      <c r="B1161" s="100" t="s">
        <v>2168</v>
      </c>
      <c r="C1161" s="231"/>
      <c r="D1161" s="231"/>
      <c r="J1161" s="89"/>
    </row>
    <row r="1162" spans="1:10" ht="25.5" hidden="1">
      <c r="A1162" s="100">
        <v>8120</v>
      </c>
      <c r="B1162" s="100" t="s">
        <v>2169</v>
      </c>
      <c r="C1162" s="231"/>
      <c r="D1162" s="231"/>
      <c r="J1162" s="89"/>
    </row>
    <row r="1163" spans="1:10" ht="25.5" hidden="1">
      <c r="A1163" s="100">
        <v>8130</v>
      </c>
      <c r="B1163" s="100" t="s">
        <v>2170</v>
      </c>
      <c r="C1163" s="231"/>
      <c r="D1163" s="231"/>
      <c r="J1163" s="89"/>
    </row>
    <row r="1164" spans="1:10" ht="25.5" hidden="1">
      <c r="A1164" s="100">
        <v>8140</v>
      </c>
      <c r="B1164" s="100" t="s">
        <v>2171</v>
      </c>
      <c r="C1164" s="231"/>
      <c r="D1164" s="231"/>
      <c r="J1164" s="89"/>
    </row>
    <row r="1165" spans="1:10" ht="38.25" hidden="1">
      <c r="A1165" s="100">
        <v>8200</v>
      </c>
      <c r="B1165" s="100" t="s">
        <v>2172</v>
      </c>
      <c r="C1165" s="231"/>
      <c r="D1165" s="231"/>
      <c r="J1165" s="89"/>
    </row>
    <row r="1166" spans="1:10" ht="38.25" hidden="1">
      <c r="A1166" s="100">
        <v>8210</v>
      </c>
      <c r="B1166" s="100" t="s">
        <v>2173</v>
      </c>
      <c r="C1166" s="231"/>
      <c r="D1166" s="231"/>
      <c r="J1166" s="89"/>
    </row>
    <row r="1167" spans="1:10" ht="38.25" hidden="1">
      <c r="A1167" s="100">
        <v>8220</v>
      </c>
      <c r="B1167" s="100" t="s">
        <v>2174</v>
      </c>
      <c r="C1167" s="231"/>
      <c r="D1167" s="231"/>
      <c r="J1167" s="89"/>
    </row>
    <row r="1168" spans="1:10" ht="38.25" hidden="1">
      <c r="A1168" s="100">
        <v>8230</v>
      </c>
      <c r="B1168" s="100" t="s">
        <v>2175</v>
      </c>
      <c r="C1168" s="231"/>
      <c r="D1168" s="231"/>
      <c r="J1168" s="89"/>
    </row>
    <row r="1169" spans="1:10" ht="25.5" hidden="1">
      <c r="A1169" s="100">
        <v>8300</v>
      </c>
      <c r="B1169" s="100" t="s">
        <v>2176</v>
      </c>
      <c r="C1169" s="231"/>
      <c r="D1169" s="231"/>
      <c r="J1169" s="89"/>
    </row>
    <row r="1170" spans="1:10" ht="25.5" hidden="1">
      <c r="A1170" s="100">
        <v>8400</v>
      </c>
      <c r="B1170" s="100" t="s">
        <v>2177</v>
      </c>
      <c r="C1170" s="231"/>
      <c r="D1170" s="231"/>
      <c r="J1170" s="89"/>
    </row>
    <row r="1171" spans="1:10" ht="25.5" hidden="1">
      <c r="A1171" s="100">
        <v>8500</v>
      </c>
      <c r="B1171" s="100" t="s">
        <v>2178</v>
      </c>
      <c r="C1171" s="231"/>
      <c r="D1171" s="231"/>
      <c r="J1171" s="89"/>
    </row>
    <row r="1172" spans="1:10" ht="12.75" hidden="1">
      <c r="A1172" s="100">
        <v>8600</v>
      </c>
      <c r="B1172" s="100" t="s">
        <v>2179</v>
      </c>
      <c r="C1172" s="231"/>
      <c r="D1172" s="231"/>
      <c r="J1172" s="89"/>
    </row>
    <row r="1173" spans="1:10" ht="25.5">
      <c r="A1173" s="99" t="s">
        <v>135</v>
      </c>
      <c r="B1173" s="99" t="s">
        <v>2180</v>
      </c>
      <c r="C1173" s="231"/>
      <c r="D1173" s="231"/>
      <c r="J1173" s="89"/>
    </row>
    <row r="1174" spans="1:10" s="88" customFormat="1" ht="25.5">
      <c r="A1174" s="99" t="s">
        <v>2181</v>
      </c>
      <c r="B1174" s="99" t="s">
        <v>2182</v>
      </c>
      <c r="C1174" s="229"/>
      <c r="D1174" s="229"/>
      <c r="J1174" s="89"/>
    </row>
    <row r="1175" spans="1:4" ht="12.75">
      <c r="A1175" s="100">
        <v>8100</v>
      </c>
      <c r="B1175" s="100" t="s">
        <v>2183</v>
      </c>
      <c r="C1175" s="231"/>
      <c r="D1175" s="231"/>
    </row>
    <row r="1176" spans="1:4" ht="38.25">
      <c r="A1176" s="100">
        <v>8900</v>
      </c>
      <c r="B1176" s="100" t="s">
        <v>2184</v>
      </c>
      <c r="C1176" s="231"/>
      <c r="D1176" s="231"/>
    </row>
    <row r="1177" spans="1:10" ht="12.75">
      <c r="A1177" s="136" t="s">
        <v>2185</v>
      </c>
      <c r="B1177" s="137" t="s">
        <v>2186</v>
      </c>
      <c r="C1177" s="104">
        <f>C8-C667</f>
        <v>-209944</v>
      </c>
      <c r="D1177" s="104">
        <f>D8-D667</f>
        <v>-396044</v>
      </c>
      <c r="J1177" s="89"/>
    </row>
    <row r="1178" spans="1:10" ht="12.75">
      <c r="A1178" s="136"/>
      <c r="B1178" s="137" t="s">
        <v>2187</v>
      </c>
      <c r="C1178" s="231"/>
      <c r="D1178" s="231"/>
      <c r="J1178" s="89"/>
    </row>
    <row r="1179" spans="1:10" ht="12.75">
      <c r="A1179" s="136" t="s">
        <v>2188</v>
      </c>
      <c r="B1179" s="138" t="s">
        <v>2189</v>
      </c>
      <c r="C1179" s="231"/>
      <c r="D1179" s="231"/>
      <c r="J1179" s="89"/>
    </row>
    <row r="1180" spans="1:10" ht="12.75">
      <c r="A1180" s="212" t="s">
        <v>2285</v>
      </c>
      <c r="B1180" s="21" t="s">
        <v>2286</v>
      </c>
      <c r="C1180" s="275">
        <f>budžets!C255</f>
        <v>0</v>
      </c>
      <c r="D1180" s="275">
        <f>budžets!D255</f>
        <v>0</v>
      </c>
      <c r="J1180" s="89"/>
    </row>
    <row r="1181" spans="1:10" ht="12.75" hidden="1">
      <c r="A1181" s="140"/>
      <c r="B1181" s="102" t="s">
        <v>2190</v>
      </c>
      <c r="C1181" s="231"/>
      <c r="D1181" s="231"/>
      <c r="J1181" s="89"/>
    </row>
    <row r="1182" spans="1:10" ht="12.75" hidden="1">
      <c r="A1182" s="140"/>
      <c r="B1182" s="102" t="s">
        <v>2191</v>
      </c>
      <c r="C1182" s="231"/>
      <c r="D1182" s="231"/>
      <c r="J1182" s="89"/>
    </row>
    <row r="1183" spans="1:10" ht="12.75" hidden="1">
      <c r="A1183" s="135" t="s">
        <v>2192</v>
      </c>
      <c r="B1183" s="139" t="s">
        <v>2193</v>
      </c>
      <c r="C1183" s="231"/>
      <c r="D1183" s="231"/>
      <c r="J1183" s="89"/>
    </row>
    <row r="1184" spans="1:10" ht="12.75" hidden="1">
      <c r="A1184" s="140"/>
      <c r="B1184" s="102" t="s">
        <v>2190</v>
      </c>
      <c r="C1184" s="231"/>
      <c r="D1184" s="231"/>
      <c r="J1184" s="89"/>
    </row>
    <row r="1185" spans="1:10" ht="12.75" hidden="1">
      <c r="A1185" s="140"/>
      <c r="B1185" s="102" t="s">
        <v>2191</v>
      </c>
      <c r="C1185" s="231"/>
      <c r="D1185" s="231"/>
      <c r="J1185" s="89"/>
    </row>
    <row r="1186" spans="1:10" ht="12.75" hidden="1">
      <c r="A1186" s="135" t="s">
        <v>2194</v>
      </c>
      <c r="B1186" s="139" t="s">
        <v>2195</v>
      </c>
      <c r="C1186" s="231"/>
      <c r="D1186" s="231"/>
      <c r="J1186" s="89"/>
    </row>
    <row r="1187" spans="1:10" ht="12.75" hidden="1">
      <c r="A1187" s="135"/>
      <c r="B1187" s="102" t="s">
        <v>2190</v>
      </c>
      <c r="C1187" s="231"/>
      <c r="D1187" s="231"/>
      <c r="J1187" s="89"/>
    </row>
    <row r="1188" spans="1:10" ht="12.75" hidden="1">
      <c r="A1188" s="135"/>
      <c r="B1188" s="102" t="s">
        <v>2191</v>
      </c>
      <c r="C1188" s="231"/>
      <c r="D1188" s="231"/>
      <c r="J1188" s="89"/>
    </row>
    <row r="1189" spans="1:10" ht="25.5" hidden="1">
      <c r="A1189" s="141" t="s">
        <v>2196</v>
      </c>
      <c r="B1189" s="142" t="s">
        <v>2197</v>
      </c>
      <c r="C1189" s="231"/>
      <c r="D1189" s="231"/>
      <c r="J1189" s="89"/>
    </row>
    <row r="1190" spans="1:10" ht="12.75" hidden="1">
      <c r="A1190" s="141" t="s">
        <v>2198</v>
      </c>
      <c r="B1190" s="142" t="s">
        <v>2199</v>
      </c>
      <c r="C1190" s="231"/>
      <c r="D1190" s="231"/>
      <c r="J1190" s="89"/>
    </row>
    <row r="1191" spans="1:10" ht="12.75">
      <c r="A1191" s="141" t="s">
        <v>2192</v>
      </c>
      <c r="B1191" s="137" t="s">
        <v>2193</v>
      </c>
      <c r="C1191" s="231"/>
      <c r="D1191" s="231"/>
      <c r="J1191" s="89"/>
    </row>
    <row r="1192" spans="1:10" ht="12.75">
      <c r="A1192" s="136" t="s">
        <v>2200</v>
      </c>
      <c r="B1192" s="137" t="s">
        <v>2201</v>
      </c>
      <c r="C1192" s="231"/>
      <c r="D1192" s="231"/>
      <c r="J1192" s="89"/>
    </row>
    <row r="1193" spans="1:10" ht="12.75" hidden="1">
      <c r="A1193" s="136" t="s">
        <v>2202</v>
      </c>
      <c r="B1193" s="137" t="s">
        <v>2203</v>
      </c>
      <c r="C1193" s="231"/>
      <c r="D1193" s="231"/>
      <c r="J1193" s="89"/>
    </row>
    <row r="1194" spans="1:10" ht="12.75" hidden="1">
      <c r="A1194" s="136" t="s">
        <v>2204</v>
      </c>
      <c r="B1194" s="142" t="s">
        <v>2205</v>
      </c>
      <c r="C1194" s="231"/>
      <c r="D1194" s="231"/>
      <c r="J1194" s="89"/>
    </row>
    <row r="1195" spans="1:10" ht="25.5" hidden="1">
      <c r="A1195" s="143" t="s">
        <v>2206</v>
      </c>
      <c r="B1195" s="139" t="s">
        <v>2207</v>
      </c>
      <c r="C1195" s="231"/>
      <c r="D1195" s="231"/>
      <c r="J1195" s="89"/>
    </row>
    <row r="1196" spans="1:10" ht="12.75" hidden="1">
      <c r="A1196" s="143" t="s">
        <v>206</v>
      </c>
      <c r="B1196" s="139" t="s">
        <v>2208</v>
      </c>
      <c r="C1196" s="231"/>
      <c r="D1196" s="231"/>
      <c r="J1196" s="89"/>
    </row>
    <row r="1197" spans="1:4" ht="12.75" hidden="1">
      <c r="A1197" s="107"/>
      <c r="B1197" s="144"/>
      <c r="C1197" s="231"/>
      <c r="D1197" s="231"/>
    </row>
    <row r="1198" spans="1:4" ht="12.75">
      <c r="A1198" s="313" t="s">
        <v>2209</v>
      </c>
      <c r="B1198" s="313"/>
      <c r="C1198" s="231"/>
      <c r="D1198" s="231"/>
    </row>
    <row r="1199" spans="1:4" ht="12.75" customHeight="1">
      <c r="A1199" s="143"/>
      <c r="B1199" s="232" t="s">
        <v>2308</v>
      </c>
      <c r="C1199" s="106">
        <f>budžets!C51</f>
        <v>2073288</v>
      </c>
      <c r="D1199" s="106">
        <f>budžets!D51</f>
        <v>2073288</v>
      </c>
    </row>
    <row r="1200" spans="1:4" ht="12.75" customHeight="1">
      <c r="A1200" s="106"/>
      <c r="B1200" s="93" t="s">
        <v>2309</v>
      </c>
      <c r="C1200" s="106">
        <f>C1177+C1199-C1180</f>
        <v>1863344</v>
      </c>
      <c r="D1200" s="106">
        <f>D1177+D1199-D1180</f>
        <v>1677244</v>
      </c>
    </row>
    <row r="1201" spans="1:4" ht="12.75" hidden="1">
      <c r="A1201" s="96"/>
      <c r="B1201" s="94"/>
      <c r="C1201" s="95">
        <f>C1200-budžets!C256</f>
        <v>0</v>
      </c>
      <c r="D1201" s="95">
        <f>D1200-budžets!D256</f>
        <v>0</v>
      </c>
    </row>
    <row r="1202" spans="1:2" ht="12.75">
      <c r="A1202" s="96"/>
      <c r="B1202" s="94"/>
    </row>
    <row r="1203" spans="1:2" ht="12.75">
      <c r="A1203" s="96" t="s">
        <v>2281</v>
      </c>
      <c r="B1203" s="146"/>
    </row>
    <row r="1204" spans="1:2" ht="12.75">
      <c r="A1204" s="96"/>
      <c r="B1204" s="147"/>
    </row>
    <row r="1205" spans="1:2" ht="12.75">
      <c r="A1205" s="96"/>
      <c r="B1205" s="146"/>
    </row>
  </sheetData>
  <sheetProtection/>
  <mergeCells count="3">
    <mergeCell ref="A1:B1"/>
    <mergeCell ref="A1198:B1198"/>
    <mergeCell ref="A5:D5"/>
  </mergeCells>
  <printOptions horizontalCentered="1"/>
  <pageMargins left="0" right="0" top="0.5511811023622047" bottom="0.35433070866141736" header="0.31496062992125984" footer="0.31496062992125984"/>
  <pageSetup horizontalDpi="600" verticalDpi="600" orientation="portrait" paperSize="9" scale="95"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Anita Žuravkova</dc:creator>
  <cp:keywords/>
  <dc:description/>
  <cp:lastModifiedBy>Maija Ozola</cp:lastModifiedBy>
  <cp:lastPrinted>2020-09-29T18:36:19Z</cp:lastPrinted>
  <dcterms:created xsi:type="dcterms:W3CDTF">2012-01-25T07:04:44Z</dcterms:created>
  <dcterms:modified xsi:type="dcterms:W3CDTF">2020-10-20T12:49:26Z</dcterms:modified>
  <cp:category/>
  <cp:version/>
  <cp:contentType/>
  <cp:contentStatus/>
</cp:coreProperties>
</file>