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882" activeTab="11"/>
  </bookViews>
  <sheets>
    <sheet name="PII" sheetId="1" r:id="rId1"/>
    <sheet name="Skolas" sheetId="2" r:id="rId2"/>
    <sheet name="Māksl." sheetId="3" r:id="rId3"/>
    <sheet name="Sp.centrs" sheetId="4" r:id="rId4"/>
    <sheet name="Kult.iest." sheetId="5" r:id="rId5"/>
    <sheet name="Bāriņt." sheetId="6" r:id="rId6"/>
    <sheet name="Soc.apr." sheetId="7" r:id="rId7"/>
    <sheet name="Projekti" sheetId="8" r:id="rId8"/>
    <sheet name="Izpildv." sheetId="9" r:id="rId9"/>
    <sheet name="Tautsaimn." sheetId="10" r:id="rId10"/>
    <sheet name="Fin.Mālk." sheetId="11" r:id="rId11"/>
    <sheet name="Tauts.atšifr." sheetId="12" r:id="rId12"/>
    <sheet name="Sp.komandu atb." sheetId="13" r:id="rId13"/>
    <sheet name="Sheet9" sheetId="14" r:id="rId14"/>
    <sheet name="Sheet10" sheetId="15" r:id="rId15"/>
    <sheet name="Sheet11" sheetId="16" r:id="rId16"/>
    <sheet name="Sheet3" sheetId="17" r:id="rId17"/>
  </sheets>
  <definedNames/>
  <calcPr fullCalcOnLoad="1"/>
</workbook>
</file>

<file path=xl/sharedStrings.xml><?xml version="1.0" encoding="utf-8"?>
<sst xmlns="http://schemas.openxmlformats.org/spreadsheetml/2006/main" count="849" uniqueCount="404">
  <si>
    <t>ekonomiskās klasifikācijas kodiem 2007. gadam</t>
  </si>
  <si>
    <t>Sprīdītis</t>
  </si>
  <si>
    <t>Cīrulītis</t>
  </si>
  <si>
    <t>Dzīpariņš</t>
  </si>
  <si>
    <t>Zelta sietiņš</t>
  </si>
  <si>
    <t>Saulīte</t>
  </si>
  <si>
    <t>Ābelīte</t>
  </si>
  <si>
    <t>Strautiņš</t>
  </si>
  <si>
    <t>Kods</t>
  </si>
  <si>
    <t>Ieņēmumi</t>
  </si>
  <si>
    <t>2007.g. Plāns</t>
  </si>
  <si>
    <t>Ārvalstu finanšu palīdzība</t>
  </si>
  <si>
    <t>Izdevumi</t>
  </si>
  <si>
    <t>Darba samaksa</t>
  </si>
  <si>
    <t>Darba devēja valsts sociālās apdrošināšanas obligātās iemaksas, sociālā rakstura pabalsti un kompensācija</t>
  </si>
  <si>
    <t>Darba devāja valsts sociālās apdrošināšanas obligātās iemaksas</t>
  </si>
  <si>
    <t>Darba devēja sociālā rakstura pabalsti, kompensācijas un citi maksājumi</t>
  </si>
  <si>
    <t>Preces un pakalpojumi</t>
  </si>
  <si>
    <t>Komandējumi un dienesta braucieni</t>
  </si>
  <si>
    <t>Iekšzemes komandējumi un dienesta braucieni</t>
  </si>
  <si>
    <t xml:space="preserve">Ārvalstu komandējumi un dienesta braucieni                                                                </t>
  </si>
  <si>
    <t>Pakalpojumi</t>
  </si>
  <si>
    <t>Pasta, telefona un citu sakaru pakalpojumi</t>
  </si>
  <si>
    <t>Izdevumi par komunālajiem pakalpojumiem</t>
  </si>
  <si>
    <t>Remonta darbi un iestāžu uzturēšanas pakalpojumi (izņemot kapitālos rem.)</t>
  </si>
  <si>
    <t>Informācijas tehnoloģijas pakalpojumi (program. atjaunošana)</t>
  </si>
  <si>
    <t>Īre un noma</t>
  </si>
  <si>
    <t>Citi pakalpojumi</t>
  </si>
  <si>
    <t>Maksājumi par sniegtajiem finanšu pakalpojumiem</t>
  </si>
  <si>
    <t>Maksājumi par pašvaldību parāda apkalpošanu</t>
  </si>
  <si>
    <t>Krājumi,materiāli,energoresursi,prece,biroja preces un inventārs, ko neuzskaita  5000. kodā</t>
  </si>
  <si>
    <t xml:space="preserve">Biroja preces un inventārs                                            </t>
  </si>
  <si>
    <t>Kurināmais un enerģētiskie materiāli</t>
  </si>
  <si>
    <t>Zāles, ķimikālijas, laboratorijas preces,medicīnas instrumenti</t>
  </si>
  <si>
    <t>Kārtējā remonta un iestāžu uzturēšanas materiāli / mazgājamie līdzekļi,terit.lab.,mat.galdn.,sētn./</t>
  </si>
  <si>
    <t xml:space="preserve">Pašvaldību aprūpē esošo personu uzturēšana </t>
  </si>
  <si>
    <t>Formas tērpi</t>
  </si>
  <si>
    <t>Uzturdevas kompensācija naudā</t>
  </si>
  <si>
    <t xml:space="preserve">Mācību līdzekļi un materiāli                            </t>
  </si>
  <si>
    <t>Specifiskie materiāli un inventārs (rācijas, steki …)</t>
  </si>
  <si>
    <t>Pārējās preces (produkti, prezentācijas materiāli, ziedi)</t>
  </si>
  <si>
    <t>Grāmatas un žurnāli</t>
  </si>
  <si>
    <t>Subsīdijas komersantiem, sabiedriskajām org. un citām institūcijām</t>
  </si>
  <si>
    <t> Subsīdijas un dotācijas  pārējiem komersantiem un organizācijām</t>
  </si>
  <si>
    <t>Procentu maksājumi ārvalstu un starptautiskajām finanšu in stitūcijām</t>
  </si>
  <si>
    <t>Procentu maksājumi iekšzemes kredītiestādēm</t>
  </si>
  <si>
    <t xml:space="preserve">Pārējie procentu maksājumi </t>
  </si>
  <si>
    <t>Nemateriālie ieguldījumi</t>
  </si>
  <si>
    <t>Attīstības pasākumi un programmas</t>
  </si>
  <si>
    <t>Licences, koncesijas un patenti, preču zīmes un līdzīgas tiesības</t>
  </si>
  <si>
    <t>Pamatlīdzekļi</t>
  </si>
  <si>
    <t>Zeme, ēkas  un būves</t>
  </si>
  <si>
    <t>Pārējie pamatlīdzekļi</t>
  </si>
  <si>
    <t>Transporta līdzekļi</t>
  </si>
  <si>
    <t xml:space="preserve">Sociālie pabalsti naudā </t>
  </si>
  <si>
    <t>Pabalsti un  palīdzība trūcīgiem iedzīvotājiem</t>
  </si>
  <si>
    <t>Pabalsti komunālajiem maksājumiem</t>
  </si>
  <si>
    <t>Pabalsti veselības aprūpei</t>
  </si>
  <si>
    <t>Pabalsti ēdināšanai</t>
  </si>
  <si>
    <t>Pārējie pabalsti un  palīdzība trūcīgiem iedzīvotājiem</t>
  </si>
  <si>
    <t>Garantētā minimālā ienākuma pabalsti naudā</t>
  </si>
  <si>
    <t>Pārējie maksājumi iedzīvotājiem</t>
  </si>
  <si>
    <t>Pašvaldību budžeta kārtējo izdevumu transferti</t>
  </si>
  <si>
    <t>Pašvaldību budžeta kārtējo izdevumu transferti citām pašvaldībām</t>
  </si>
  <si>
    <t>Izglītības funkciju nodrošināšanai</t>
  </si>
  <si>
    <t>Sociālās palīdzības funkciju nodrošināšanai</t>
  </si>
  <si>
    <t xml:space="preserve"> IZDEVUMI KOPĀ</t>
  </si>
  <si>
    <t>( Ls)</t>
  </si>
  <si>
    <t>Ogres 1.vidussk.</t>
  </si>
  <si>
    <t>Ģimnāzija</t>
  </si>
  <si>
    <t>Jaunogres v-sk.</t>
  </si>
  <si>
    <t>Ogres vakarsk.</t>
  </si>
  <si>
    <t>Ogres pamatsk.</t>
  </si>
  <si>
    <t>Ogresgala pamatsk.</t>
  </si>
  <si>
    <t>Ārvalstu komandējumi un dienesta braucieni</t>
  </si>
  <si>
    <t>Pasta, telefona un citu sakaru pakalpojumi (interneta pakalpojumi)</t>
  </si>
  <si>
    <t>Līdzekļi neparedzētiem gadījumiem no pašvaldību budžetiem</t>
  </si>
  <si>
    <t>Biroja preces un inventārs</t>
  </si>
  <si>
    <t>Kārtējā remonta un iestāžu uzturēšanas materiāli</t>
  </si>
  <si>
    <t>Mācību līdzekļi un materiāli</t>
  </si>
  <si>
    <t>Pārējās preces (produkti, prezentācijas materiāli, ziedi) (semināru dalībnieku ēdināšana)</t>
  </si>
  <si>
    <t xml:space="preserve">Kapitālais remonts un rekonstrukcija </t>
  </si>
  <si>
    <t>Pasākums</t>
  </si>
  <si>
    <t>Izmaksas (Ls)</t>
  </si>
  <si>
    <t>Ogres pilsētas zīme ( tehnislais projekts, ģenplāns,skaņojumi), sadraudzības pilsētu simbolikas izvietošana</t>
  </si>
  <si>
    <t>Līgums ar VZD par datu bāzes abonēšanu</t>
  </si>
  <si>
    <t>Kopā:</t>
  </si>
  <si>
    <t>Ielu apgaismojuma iekārtu uzturēšanai</t>
  </si>
  <si>
    <t>Ielu un pagalmu apgaism. iekārtu remontiem</t>
  </si>
  <si>
    <t>Elektrības patēriņam</t>
  </si>
  <si>
    <t>Kapu pārziņa alga</t>
  </si>
  <si>
    <t xml:space="preserve">                        soc.nodoklis</t>
  </si>
  <si>
    <t>Atkritumu izv. un citi labiek. darbi</t>
  </si>
  <si>
    <t>Kapu apgaismojums</t>
  </si>
  <si>
    <t>Saimniecisko materiālu iegāde</t>
  </si>
  <si>
    <t>Jauni kapu celiņi</t>
  </si>
  <si>
    <t>Mākslas skola</t>
  </si>
  <si>
    <t>Mūzikas skola</t>
  </si>
  <si>
    <t>Bērnu un jaun.c.</t>
  </si>
  <si>
    <t>Sporta centrs</t>
  </si>
  <si>
    <t>Basketbol skola</t>
  </si>
  <si>
    <t>Kopā</t>
  </si>
  <si>
    <t>Bibliotēka</t>
  </si>
  <si>
    <t>Ogres bāriņtiesa</t>
  </si>
  <si>
    <t>Ogresgala bāriņtiesa</t>
  </si>
  <si>
    <t>Pašvaldības policija</t>
  </si>
  <si>
    <t>Ar iestādes reprezentāciju, iestādes darbības un veicamo funkciju nodrošdināšanu saistītie pakalpojumi</t>
  </si>
  <si>
    <t>Soc. dienests</t>
  </si>
  <si>
    <t>Indrānu 14 ventilācijas ierīkošanai</t>
  </si>
  <si>
    <t xml:space="preserve">Kapitālais remonts un rekonstrukcija    </t>
  </si>
  <si>
    <t>Soc. pabalsti</t>
  </si>
  <si>
    <t>Aprūpētāji</t>
  </si>
  <si>
    <t>Gaidu un sk.muzejs</t>
  </si>
  <si>
    <t>Inval. Biedr. Kult.pas sniedz.</t>
  </si>
  <si>
    <t>Inval. Biedr. Balvu ieg.sportaspēļu uzvar.</t>
  </si>
  <si>
    <t>Tehnoloģiskās iekārtas un mašīnas</t>
  </si>
  <si>
    <t>Skolotāju komp. paaugst.</t>
  </si>
  <si>
    <t xml:space="preserve">                                              Līdzekļu atlikums uz gada sākumu</t>
  </si>
  <si>
    <t>Izpilde</t>
  </si>
  <si>
    <t>Plāns</t>
  </si>
  <si>
    <t>Ieņēmumi - KOPĀ</t>
  </si>
  <si>
    <t xml:space="preserve">                                                                                                        Līdzekļi pavisam ar  atlikumu</t>
  </si>
  <si>
    <t>Izdevumi komunālajiem pakalpojumiem</t>
  </si>
  <si>
    <t>Ar iestādes pārstāvību, iestādes darbības un veicamo funkciju nodrošināšanu saistītie pakalpojumi</t>
  </si>
  <si>
    <t>Remonta darbi un iestāžu uzturēšanas pakalpojumi</t>
  </si>
  <si>
    <t>Informācijas tehnoloģijas pakalpojumi</t>
  </si>
  <si>
    <t>Krājumi,materiāli,energoresursi,prece,biroja preces un inventārs</t>
  </si>
  <si>
    <t>Pārējās preces</t>
  </si>
  <si>
    <t xml:space="preserve">Grāmatas  un žurnāli </t>
  </si>
  <si>
    <t xml:space="preserve">IZDEVUMI KOPĀ </t>
  </si>
  <si>
    <t xml:space="preserve">                                                                                                                 Līdzekļu  atlikums uz gada beigām</t>
  </si>
  <si>
    <t>Saņemtieprojektu līdzekļi</t>
  </si>
  <si>
    <t>Ekonomiskā darbība</t>
  </si>
  <si>
    <t>Satiksmes drošibas nodroš.</t>
  </si>
  <si>
    <t>Finansējums no ministrijām</t>
  </si>
  <si>
    <t>Dotācija no vispārējiem ieņēmumiem (pašv.līdzf.)</t>
  </si>
  <si>
    <t>Publiskās pieejas int. punkti</t>
  </si>
  <si>
    <t>Vides aizsardzība</t>
  </si>
  <si>
    <t>05.102</t>
  </si>
  <si>
    <t>05.401</t>
  </si>
  <si>
    <t>04.512</t>
  </si>
  <si>
    <t>04.602</t>
  </si>
  <si>
    <t>Atkritumu vākš.sist. Pilnveidoš.</t>
  </si>
  <si>
    <t>Dotācija no VB</t>
  </si>
  <si>
    <t>Pašv.terit un māj.aps.</t>
  </si>
  <si>
    <t>06.604</t>
  </si>
  <si>
    <t>06.605</t>
  </si>
  <si>
    <t>Izglītība</t>
  </si>
  <si>
    <t>09.8216</t>
  </si>
  <si>
    <t>09.8214</t>
  </si>
  <si>
    <t>09.822</t>
  </si>
  <si>
    <t>Prof.orent. pasāk. kompl.</t>
  </si>
  <si>
    <t>09.823</t>
  </si>
  <si>
    <t>Apakš- grupa</t>
  </si>
  <si>
    <t>09.824</t>
  </si>
  <si>
    <t>10,7071</t>
  </si>
  <si>
    <t>10.7072</t>
  </si>
  <si>
    <t>10.7073</t>
  </si>
  <si>
    <t>10.7074</t>
  </si>
  <si>
    <t>Dižkoku apzināšana</t>
  </si>
  <si>
    <t>ECOLISH ārvalstu sad. proj. Energoefektiv.</t>
  </si>
  <si>
    <t>KNHM Iedzīvotāji veido savu vidi</t>
  </si>
  <si>
    <t>Acquain. Sweed. and Finn.expiren. (pier.apm)</t>
  </si>
  <si>
    <t>NVO un iest kapacit.paaugstin.</t>
  </si>
  <si>
    <t>"Standatrdcare" soc.aprup.sist.uzlaboš</t>
  </si>
  <si>
    <t>Motiv.proj. jaunajām māmiņām</t>
  </si>
  <si>
    <t xml:space="preserve">Pētījuma veikš. Par iesp. atgriezt. </t>
  </si>
  <si>
    <t>Pozitīva dzīves uztvere -motivacijas proj.invalidi</t>
  </si>
  <si>
    <t>Sociālā aizsardzība</t>
  </si>
  <si>
    <t>Meža inventarizācija</t>
  </si>
  <si>
    <t>Meiju un eglīšu iegāde</t>
  </si>
  <si>
    <t>Atkritumu izvešana</t>
  </si>
  <si>
    <t>Līgumdarbinieki  (alga)</t>
  </si>
  <si>
    <t xml:space="preserve">                           ( soc.nod.)</t>
  </si>
  <si>
    <t>Pārējie labiekārtošanas darbi-neparedzētie</t>
  </si>
  <si>
    <t>Benzīns</t>
  </si>
  <si>
    <t>Autobusu pieturu nojumes 4 gab.</t>
  </si>
  <si>
    <t>Finanšu - ekonomikas nod. vadītāja:</t>
  </si>
  <si>
    <t>S.Velberga</t>
  </si>
  <si>
    <t>Apstiprinu:</t>
  </si>
  <si>
    <t>Domes priekšsēdētājs</t>
  </si>
  <si>
    <t>Finansējums PA "Mālkalne"</t>
  </si>
  <si>
    <t>Nr.p.k.</t>
  </si>
  <si>
    <t>Deliģētās funkcijas</t>
  </si>
  <si>
    <t>2006.g.                  budžeta projekts</t>
  </si>
  <si>
    <t>Pilsētas teritorijas sanitārajai apkopei</t>
  </si>
  <si>
    <t>Autobusu pieturu, soliņu remonti</t>
  </si>
  <si>
    <t>Līdzfinansēj. dzīvojamo māju siltināšanai</t>
  </si>
  <si>
    <t>Speciālas komunāltehnikas iegādei</t>
  </si>
  <si>
    <t>Pilsētas apzaļumošanai</t>
  </si>
  <si>
    <t>Lietus ūdens kanaliz. ekspl. un remonts</t>
  </si>
  <si>
    <t>Dzīvnieku patversmes uzturēšana</t>
  </si>
  <si>
    <t>Pagalmu apgaismojuma uzturēšana</t>
  </si>
  <si>
    <t>Sociālo māju pārņemto funkciju realizācijai</t>
  </si>
  <si>
    <t>Iedzīvotāju reģistra funkciju nodrošināšanai</t>
  </si>
  <si>
    <t>PA "Mālkalne " konsultatīvās padomes fin.</t>
  </si>
  <si>
    <t>Komunālo pakalpojumu izdevumi tukšajos dzīvokļos</t>
  </si>
  <si>
    <t xml:space="preserve">Pašvald. dzīvokļu remonts </t>
  </si>
  <si>
    <t>Koku zāģēšana un stādījumu atjaunošana</t>
  </si>
  <si>
    <t>Telpu apkopei īslaic. uzturēšanās izolatorā</t>
  </si>
  <si>
    <t>Mazuta sūknētavas likvidācijai</t>
  </si>
  <si>
    <t>Sociālo māju Indrānu 9,14,17 remontiem</t>
  </si>
  <si>
    <t>PA "Mālkalne" saimniec. darbības izdevumi</t>
  </si>
  <si>
    <t>Finansējums PA "Dziednīca"</t>
  </si>
  <si>
    <t>2006.g.                  budžeta proj.</t>
  </si>
  <si>
    <t>Finansējums Meža pr.9 apsaimniekošanai</t>
  </si>
  <si>
    <t>Ēkas kosmetiskajiem remontiem</t>
  </si>
  <si>
    <t>Ēkas kapitālajiem remontiem</t>
  </si>
  <si>
    <t>P/A "Dziednīca" nodrošināšana ar komunālajiem pakalpojumiem</t>
  </si>
  <si>
    <t>Finan. Meža pr.9 baseina izmant.skolām</t>
  </si>
  <si>
    <t>Dome</t>
  </si>
  <si>
    <t>Būvvalde</t>
  </si>
  <si>
    <t>01.111</t>
  </si>
  <si>
    <t>01.112</t>
  </si>
  <si>
    <t>01.113</t>
  </si>
  <si>
    <t>Centr.gr.</t>
  </si>
  <si>
    <t>01.831</t>
  </si>
  <si>
    <t>PFIF</t>
  </si>
  <si>
    <t>01.832</t>
  </si>
  <si>
    <t>01.890</t>
  </si>
  <si>
    <t>Savst. norēķ.</t>
  </si>
  <si>
    <t>Izd.nepar. gadījum.</t>
  </si>
  <si>
    <t>Pārējie transferti citām pašvaldībām</t>
  </si>
  <si>
    <t>Ciemupes kakličas jumta remonts</t>
  </si>
  <si>
    <t>benz.</t>
  </si>
  <si>
    <t>01.720</t>
  </si>
  <si>
    <t>Parādu darījumi</t>
  </si>
  <si>
    <t xml:space="preserve">   Izdevuma pozīcijas nosaukums             </t>
  </si>
  <si>
    <t>Pants</t>
  </si>
  <si>
    <t>Mazo un vidējo uzņēmēju apvien.atbalstam</t>
  </si>
  <si>
    <t>Iebr. ceļu un stāvl. asfaltēšana</t>
  </si>
  <si>
    <t>Zaudējumu komp. SIA" Ogres autobuss "</t>
  </si>
  <si>
    <t xml:space="preserve">2007.g.                  budžeta proj. </t>
  </si>
  <si>
    <t>Ogres novada teritorijas plānojuma grozījumu izstrāde</t>
  </si>
  <si>
    <t>Topogrāfiskā uzmērīšana Lašupes teritorijai</t>
  </si>
  <si>
    <t xml:space="preserve">Topogrāfiskā uzmērīšana </t>
  </si>
  <si>
    <t>Terotorijas plānojuma digitālā karte internetā</t>
  </si>
  <si>
    <t>Ēkas Brīvības ielā 44 rekonstrukcija</t>
  </si>
  <si>
    <t>Ēkas Brīvības ielā 28 (muzeja ēkas) tehniskā projekta izstrāde</t>
  </si>
  <si>
    <t>Brīvības ielas skvērs pie Tīnūžu ielas rekonstrukcijas tehn. proj.</t>
  </si>
  <si>
    <t>Brīvības ielas no Pļavas ielas līdz Tīnūžu ielas rekonstrukcijas tehn. proj.</t>
  </si>
  <si>
    <t>Terotorijas gar Ogres upes krastiem izpēte un starptautiskā plenēra organizēšana</t>
  </si>
  <si>
    <t>Arhitektūras mazo formu projektēšana baseinam centra skvērā tehniskais projekts</t>
  </si>
  <si>
    <t>Novada kartes izvietošana pie A6 autoceļa</t>
  </si>
  <si>
    <t>Mednieku ielas rekonstrukcija posmā no Meža prospekta līdz Brīvības ielai,  ierīkojot gājēju ietves</t>
  </si>
  <si>
    <t>Citi kult.pas.</t>
  </si>
  <si>
    <t>Ogres TV</t>
  </si>
  <si>
    <t>Atskurbt. Finansēš.</t>
  </si>
  <si>
    <t>D/S "Lašupes" ielu sarkano līniju proj., ielu nosaukumu un adresu piešķiršana( detelplānoj.)</t>
  </si>
  <si>
    <t>2007.g.                  budžeta projekts</t>
  </si>
  <si>
    <t>Mazv.inventārs, urnas</t>
  </si>
  <si>
    <t>Jaunu konteineru iegāde</t>
  </si>
  <si>
    <t>Cirsmu sagat.izstrādei</t>
  </si>
  <si>
    <t>Suņu žetoni</t>
  </si>
  <si>
    <t>05.203</t>
  </si>
  <si>
    <t>Dzīvojamās mājas "Cerības"2 pašv.dzīvokļu gazifikācija</t>
  </si>
  <si>
    <t>Lielgabarīta atkritumu laukuma ierīkošana Ogresgalā</t>
  </si>
  <si>
    <t>Ugunsdzēšanas ūdens baseina remonts Ogresgalā</t>
  </si>
  <si>
    <t>Akmeņu ielas izbūve 1.kārta</t>
  </si>
  <si>
    <t>Brīvības ielas rekonstrukcija 3.kārta bez skvēra</t>
  </si>
  <si>
    <t>Autostāvlaukums, autobusa galapunkts, suņu pastaigu laukums 2. un 3. kārta</t>
  </si>
  <si>
    <t>Meža prospekta rekonstrukcija no Tīnūžu līdz Mednieku ielai</t>
  </si>
  <si>
    <t xml:space="preserve">Kapitālais remonts un rekonstrukcija     </t>
  </si>
  <si>
    <t>Kultūras centrs</t>
  </si>
  <si>
    <t>Inform. Izdevumi</t>
  </si>
  <si>
    <t>2007.g.                  budžeta proj.</t>
  </si>
  <si>
    <t>autom.rem.</t>
  </si>
  <si>
    <t>aprīk.ieg.</t>
  </si>
  <si>
    <t>Aku atjaun.,rem.,tīr. un apgaismojuma ierīkoš.</t>
  </si>
  <si>
    <t>Kapličas aukstumkameras kapitālais remonts</t>
  </si>
  <si>
    <t>Kohēzijas projekta vadībai un koordinācijai</t>
  </si>
  <si>
    <t>Kohēzijas projekta 1.etapa realizācijas līdzfinansējums</t>
  </si>
  <si>
    <t>Pārvietojamo tualešu uzturēšana</t>
  </si>
  <si>
    <t>Ceļazīmju atjaunošana un uzstādīšana</t>
  </si>
  <si>
    <t>NAI un kanalizācijas tīklu rek. Ciemupē</t>
  </si>
  <si>
    <t>Ūdensapgādes tīklu rekonstr. Ciemupē</t>
  </si>
  <si>
    <t>Ūdensvada rekonstrukcija Mālkalnes 30</t>
  </si>
  <si>
    <t>Līdzfinansējums ceļu rem.</t>
  </si>
  <si>
    <t>04.220 Mežsaimniecība un medniecība</t>
  </si>
  <si>
    <r>
      <t xml:space="preserve">05.101   2007. gada budžetā novada </t>
    </r>
    <r>
      <rPr>
        <b/>
        <sz val="12"/>
        <rFont val="Arial"/>
        <family val="2"/>
      </rPr>
      <t>labiekārtoš. darbiem paredzēti līdzekļi.</t>
    </r>
    <r>
      <rPr>
        <b/>
        <sz val="12"/>
        <rFont val="RimTimes"/>
        <family val="0"/>
      </rPr>
      <t xml:space="preserve"> </t>
    </r>
  </si>
  <si>
    <t>06.200 Teritoriju attīstība ( projektēšanai ).</t>
  </si>
  <si>
    <t>06.400 Plānotais budžets apgaismošanai.</t>
  </si>
  <si>
    <t>06.603 Plānotais budžets kapu saimniecībai.</t>
  </si>
  <si>
    <t>09.8215</t>
  </si>
  <si>
    <t>09.8211</t>
  </si>
  <si>
    <t>Gruntvig2</t>
  </si>
  <si>
    <t>Dzīvojamās mājas "Ciemupes" remontdarbi</t>
  </si>
  <si>
    <t>Mājas demontāžas darbi Brīvības 28</t>
  </si>
  <si>
    <t xml:space="preserve">Comenius mākslas skola </t>
  </si>
  <si>
    <t>Socrates - ģimnāzija</t>
  </si>
  <si>
    <t>Bistamo krustojumu uzlabošana</t>
  </si>
  <si>
    <t>04.513</t>
  </si>
  <si>
    <t>Dūmeņa demontāža Grīvas 4a</t>
  </si>
  <si>
    <t>Indrānu 24 sociālās mājas rekonstrukcija</t>
  </si>
  <si>
    <t>Sociālo māju gāzes apkures izbūvei</t>
  </si>
  <si>
    <t>Kopā skolas</t>
  </si>
  <si>
    <t>Projekta izstrāde Mālkalnes pr.38 rekonstr.</t>
  </si>
  <si>
    <t>Mālkalnes 34 remontdarbi</t>
  </si>
  <si>
    <t>Pamatskolas projektēšana</t>
  </si>
  <si>
    <t>Mērķdotācijas</t>
  </si>
  <si>
    <t xml:space="preserve">KOPĀ </t>
  </si>
  <si>
    <t>Mērķdotācijas interešu izgl.</t>
  </si>
  <si>
    <t>Pārvietojamo tualešu noma</t>
  </si>
  <si>
    <t>04.511 Autotransports (ceļu būvniecībai un remontiem).</t>
  </si>
  <si>
    <t>04.111 Vispārējas ekonomiskas darbības vadība</t>
  </si>
  <si>
    <t>Līdzfinansēj. pagalmu labiekārtošanai</t>
  </si>
  <si>
    <t>Īpašuma tiesību sakārtošana un nostiprināšana ZG</t>
  </si>
  <si>
    <t>Biznesa matrjoška (projekta partneris)</t>
  </si>
  <si>
    <t>06.100 Mājokļu attīstība</t>
  </si>
  <si>
    <t>Līdzfinansējums Dzīks "Nams 123" mājas Brīvības 123 siltināšanai</t>
  </si>
  <si>
    <t>10.600 Mājokļa atbalsts</t>
  </si>
  <si>
    <t>Kompensāc.denac.māju īrniekiem</t>
  </si>
  <si>
    <t>Amatn. Vidussk. Siltumek.</t>
  </si>
  <si>
    <t>Biznesa inkubatora uzturēšanas līdzfinansējums</t>
  </si>
  <si>
    <t>06.606</t>
  </si>
  <si>
    <t>Bērnu rot. lauk. Ierīkoš.</t>
  </si>
  <si>
    <t>Pirmsskolas izglītības iestādes projekts</t>
  </si>
  <si>
    <t>Ielas izbūve uz Jaunogres vidusskolu</t>
  </si>
  <si>
    <t>Par finasiālo atbalstu Ogres novada klubiem un sportistiem 2007.gadam</t>
  </si>
  <si>
    <t xml:space="preserve">Kopsumma Ls: </t>
  </si>
  <si>
    <t>Detalizēts sadalījums</t>
  </si>
  <si>
    <t>Sporta spēļu komandu līdzdalība LR čempionātos</t>
  </si>
  <si>
    <t xml:space="preserve">Basketbols </t>
  </si>
  <si>
    <t>vīriešu kom.</t>
  </si>
  <si>
    <t>dalības maksa</t>
  </si>
  <si>
    <t>licences</t>
  </si>
  <si>
    <t>sacensību organizēšana</t>
  </si>
  <si>
    <t>Futbols</t>
  </si>
  <si>
    <t>Handbols</t>
  </si>
  <si>
    <t>sieviešu kom.</t>
  </si>
  <si>
    <t>Frisbijs</t>
  </si>
  <si>
    <t>Veterānu sports</t>
  </si>
  <si>
    <t>Komandu sports</t>
  </si>
  <si>
    <t>FK 33</t>
  </si>
  <si>
    <t>bērnu futbols</t>
  </si>
  <si>
    <t>Hokejs</t>
  </si>
  <si>
    <t xml:space="preserve"> bērnu klubi</t>
  </si>
  <si>
    <t>BK Ogre</t>
  </si>
  <si>
    <t>basketbola klubs</t>
  </si>
  <si>
    <t>OFK</t>
  </si>
  <si>
    <t xml:space="preserve"> frisbija klubs</t>
  </si>
  <si>
    <t>Florbola klubs</t>
  </si>
  <si>
    <t>bērnu-jauniešu florbols</t>
  </si>
  <si>
    <t>transporta pakalpojumi</t>
  </si>
  <si>
    <t>Rezerve (papildinājumam)</t>
  </si>
  <si>
    <t>Individuālie sporta veidi</t>
  </si>
  <si>
    <t>Sen - e</t>
  </si>
  <si>
    <t>cīņu sports</t>
  </si>
  <si>
    <t>OK Ogre</t>
  </si>
  <si>
    <t xml:space="preserve"> orientēšanās sports</t>
  </si>
  <si>
    <t>dienas nauda</t>
  </si>
  <si>
    <t>Rezerve</t>
  </si>
  <si>
    <t>Papildus</t>
  </si>
  <si>
    <t>Izlases kandidātiem</t>
  </si>
  <si>
    <t>ceļa izdevumi</t>
  </si>
  <si>
    <t>Apbalvošana par sasniegumiem</t>
  </si>
  <si>
    <t>balvas</t>
  </si>
  <si>
    <t>04.210 Lauksaimniecība</t>
  </si>
  <si>
    <t>Meža prospekta rekonstrukcija,  ierīkojot gājēju ietves un stāvietas posmā no Tīnūžu ielas līdz Upes prospektam</t>
  </si>
  <si>
    <t xml:space="preserve">Ārsta prakse Ogresgalā      </t>
  </si>
  <si>
    <t>Mērķdotācijas 5-6 gadīgo apmācībai</t>
  </si>
  <si>
    <t>Mērķdotācijas darba samaksas paaugstināšanai</t>
  </si>
  <si>
    <t>04.514</t>
  </si>
  <si>
    <r>
      <t>Ogres novada pašvaldības</t>
    </r>
    <r>
      <rPr>
        <b/>
        <sz val="12"/>
        <rFont val="Arial"/>
        <family val="2"/>
      </rPr>
      <t xml:space="preserve"> PII iestāžu</t>
    </r>
    <r>
      <rPr>
        <b/>
        <sz val="10"/>
        <rFont val="Arial"/>
        <family val="2"/>
      </rPr>
      <t xml:space="preserve"> izdevumu tāmes pēc </t>
    </r>
  </si>
  <si>
    <r>
      <t xml:space="preserve">Struktūrvienības klasifikācijas kods </t>
    </r>
    <r>
      <rPr>
        <b/>
        <sz val="12"/>
        <rFont val="Arial"/>
        <family val="2"/>
      </rPr>
      <t xml:space="preserve"> 09.100 </t>
    </r>
  </si>
  <si>
    <t>Citi pakalpojumi ( 0,05 Ls komp.)</t>
  </si>
  <si>
    <t>09.514</t>
  </si>
  <si>
    <t>09.513</t>
  </si>
  <si>
    <t>09.515</t>
  </si>
  <si>
    <t xml:space="preserve">Ogres novada pašvaldības mūzikas skolas, mākslas skolas, bērnu un jauniešu centra  izdevumu tāme pēc </t>
  </si>
  <si>
    <t xml:space="preserve">Struktūrvienības klasifikācijas kods: 09.210 </t>
  </si>
  <si>
    <t>Struktūrvienības klasifikācijas kods 09.510</t>
  </si>
  <si>
    <t xml:space="preserve">Ogres novada pašvaldības sporta centra un basketbolskolas  izdevumu tāme pēc </t>
  </si>
  <si>
    <t xml:space="preserve">Struktūrvienības klasifikācijas kods 09.510 </t>
  </si>
  <si>
    <t>09.511</t>
  </si>
  <si>
    <t>09.512</t>
  </si>
  <si>
    <t xml:space="preserve">Ogres novada pašvaldības kultūras iestāžu izdevumu tāme pēc </t>
  </si>
  <si>
    <t>Struktūrvienības klasifikācijas kods 08.000</t>
  </si>
  <si>
    <t xml:space="preserve">Ogres novada pašvaldības sabiedriskās kārtības un drošības izdevumu tāme pēc </t>
  </si>
  <si>
    <r>
      <t xml:space="preserve">Struktūrvienības klasifikācijas kods </t>
    </r>
    <r>
      <rPr>
        <b/>
        <sz val="11"/>
        <rFont val="Arial"/>
        <family val="2"/>
      </rPr>
      <t>03.000</t>
    </r>
  </si>
  <si>
    <t xml:space="preserve">Ogres novada pašvaldības sociālās aizsardzības izdevumu tāmes pēc </t>
  </si>
  <si>
    <t>Struktūrvienības klasifikācijas kods 10.000</t>
  </si>
  <si>
    <t xml:space="preserve">Ogres novada pašvaldības vispārējo valdības dienestu izdevumu tāme pēc </t>
  </si>
  <si>
    <t>Struktūrvienības klasifikācijas kods 01.000</t>
  </si>
  <si>
    <t xml:space="preserve">2007.g.                  budžets </t>
  </si>
  <si>
    <t>Kods 3210</t>
  </si>
  <si>
    <t>Sab. Org.proj.atbalstam</t>
  </si>
  <si>
    <t>06.609</t>
  </si>
  <si>
    <t>Projektu pieteikumu izstrādei</t>
  </si>
  <si>
    <t>04.515</t>
  </si>
  <si>
    <t>Kopā        ( Ls)</t>
  </si>
  <si>
    <r>
      <t>Ogres novada pašvaldības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vidusskolu un pamatskolu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izdevumu  tāme pēc </t>
    </r>
  </si>
  <si>
    <t>SIA "Duksis" 2279</t>
  </si>
  <si>
    <t>Pensionāru biedrībai - darbības atbalstam 3230</t>
  </si>
  <si>
    <t>Latvijkas nacionālo karavīru biedrībai 3230</t>
  </si>
  <si>
    <t>Latvijas neredzīgo biedrība - darbības atbalstam 3230</t>
  </si>
  <si>
    <t xml:space="preserve">Represētajiem pasākumu organizēšanai </t>
  </si>
  <si>
    <t>Represētajiem finansiāls pabalsts 18. Nov. 3230</t>
  </si>
  <si>
    <t>Inval. Biedr. Ziemassvētku dāvanām 3230</t>
  </si>
  <si>
    <t xml:space="preserve">Inval. Biedr.maš. </t>
  </si>
  <si>
    <t>Inval. Biedr.subsidēt.darba vietu līdzf. 3230</t>
  </si>
  <si>
    <t>Inval. Biedr. signalizācijai 2200</t>
  </si>
  <si>
    <t xml:space="preserve">Ogres novada pašvaldības realizējamo projektu ieņēmumu un izdevumu tāmes pēc </t>
  </si>
  <si>
    <t>2007.gada ___._______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</si>
</sst>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000"/>
    <numFmt numFmtId="176" formatCode="0.0"/>
    <numFmt numFmtId="177" formatCode="_-* #,##0_-;\-* #,##0_-;_-* &quot;-&quot;??_-;_-@_-"/>
    <numFmt numFmtId="178" formatCode="0.000"/>
    <numFmt numFmtId="179" formatCode="0.0000"/>
    <numFmt numFmtId="180" formatCode="0.00000"/>
    <numFmt numFmtId="181" formatCode="0.000000"/>
    <numFmt numFmtId="182" formatCode="dd/mm/yy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name val="RimTimes"/>
      <family val="0"/>
    </font>
    <font>
      <sz val="9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2"/>
      <name val="Arial"/>
      <family val="0"/>
    </font>
    <font>
      <b/>
      <u val="single"/>
      <sz val="12"/>
      <name val="Arial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4" fillId="0" borderId="33" xfId="0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34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/>
    </xf>
    <xf numFmtId="1" fontId="4" fillId="0" borderId="14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4" fillId="0" borderId="32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25" xfId="0" applyFont="1" applyBorder="1" applyAlignment="1">
      <alignment/>
    </xf>
    <xf numFmtId="3" fontId="10" fillId="0" borderId="3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/>
    </xf>
    <xf numFmtId="3" fontId="10" fillId="0" borderId="3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37" xfId="0" applyFont="1" applyBorder="1" applyAlignment="1">
      <alignment/>
    </xf>
    <xf numFmtId="3" fontId="10" fillId="0" borderId="38" xfId="0" applyNumberFormat="1" applyFont="1" applyBorder="1" applyAlignment="1">
      <alignment/>
    </xf>
    <xf numFmtId="0" fontId="10" fillId="0" borderId="39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40" xfId="0" applyFont="1" applyBorder="1" applyAlignment="1">
      <alignment/>
    </xf>
    <xf numFmtId="3" fontId="3" fillId="0" borderId="41" xfId="0" applyNumberFormat="1" applyFont="1" applyBorder="1" applyAlignment="1">
      <alignment/>
    </xf>
    <xf numFmtId="0" fontId="10" fillId="0" borderId="42" xfId="0" applyFont="1" applyBorder="1" applyAlignment="1">
      <alignment/>
    </xf>
    <xf numFmtId="3" fontId="10" fillId="0" borderId="43" xfId="0" applyNumberFormat="1" applyFont="1" applyBorder="1" applyAlignment="1">
      <alignment/>
    </xf>
    <xf numFmtId="0" fontId="10" fillId="0" borderId="11" xfId="0" applyFont="1" applyBorder="1" applyAlignment="1">
      <alignment horizontal="left" wrapText="1"/>
    </xf>
    <xf numFmtId="3" fontId="10" fillId="0" borderId="44" xfId="0" applyNumberFormat="1" applyFont="1" applyBorder="1" applyAlignment="1">
      <alignment/>
    </xf>
    <xf numFmtId="0" fontId="10" fillId="0" borderId="23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3" fillId="0" borderId="32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36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0" xfId="0" applyNumberFormat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5" fillId="0" borderId="49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Border="1" applyAlignment="1">
      <alignment/>
    </xf>
    <xf numFmtId="0" fontId="4" fillId="0" borderId="53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 wrapText="1"/>
    </xf>
    <xf numFmtId="0" fontId="7" fillId="0" borderId="53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7" fillId="0" borderId="59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Font="1" applyBorder="1" applyAlignment="1">
      <alignment/>
    </xf>
    <xf numFmtId="0" fontId="4" fillId="0" borderId="61" xfId="0" applyFont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" fillId="0" borderId="5" xfId="0" applyFont="1" applyBorder="1" applyAlignment="1">
      <alignment/>
    </xf>
    <xf numFmtId="0" fontId="0" fillId="0" borderId="53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5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1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4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3" fontId="13" fillId="0" borderId="0" xfId="0" applyNumberFormat="1" applyFont="1" applyBorder="1" applyAlignment="1">
      <alignment horizontal="right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36" xfId="0" applyBorder="1" applyAlignment="1">
      <alignment/>
    </xf>
    <xf numFmtId="0" fontId="0" fillId="0" borderId="21" xfId="0" applyBorder="1" applyAlignment="1">
      <alignment horizontal="right"/>
    </xf>
    <xf numFmtId="0" fontId="0" fillId="0" borderId="62" xfId="0" applyBorder="1" applyAlignment="1">
      <alignment/>
    </xf>
    <xf numFmtId="0" fontId="4" fillId="0" borderId="25" xfId="0" applyFont="1" applyBorder="1" applyAlignment="1">
      <alignment horizontal="right"/>
    </xf>
    <xf numFmtId="0" fontId="0" fillId="0" borderId="63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64" xfId="0" applyBorder="1" applyAlignment="1">
      <alignment/>
    </xf>
    <xf numFmtId="0" fontId="4" fillId="0" borderId="65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28" xfId="0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72" xfId="0" applyFont="1" applyBorder="1" applyAlignment="1">
      <alignment horizontal="left"/>
    </xf>
    <xf numFmtId="0" fontId="4" fillId="0" borderId="72" xfId="0" applyFont="1" applyBorder="1" applyAlignment="1">
      <alignment/>
    </xf>
    <xf numFmtId="0" fontId="0" fillId="0" borderId="23" xfId="0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73" xfId="0" applyBorder="1" applyAlignment="1">
      <alignment horizontal="left"/>
    </xf>
    <xf numFmtId="0" fontId="0" fillId="0" borderId="74" xfId="0" applyFont="1" applyBorder="1" applyAlignment="1">
      <alignment/>
    </xf>
    <xf numFmtId="0" fontId="10" fillId="0" borderId="5" xfId="0" applyFont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0" borderId="12" xfId="0" applyNumberFormat="1" applyBorder="1" applyAlignment="1">
      <alignment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3" fontId="12" fillId="0" borderId="12" xfId="0" applyNumberFormat="1" applyFont="1" applyBorder="1" applyAlignment="1">
      <alignment/>
    </xf>
    <xf numFmtId="0" fontId="0" fillId="0" borderId="32" xfId="0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0" fillId="0" borderId="42" xfId="0" applyBorder="1" applyAlignment="1">
      <alignment/>
    </xf>
    <xf numFmtId="0" fontId="0" fillId="0" borderId="12" xfId="0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3" fontId="4" fillId="0" borderId="4" xfId="0" applyNumberFormat="1" applyFont="1" applyBorder="1" applyAlignment="1">
      <alignment/>
    </xf>
    <xf numFmtId="0" fontId="0" fillId="0" borderId="75" xfId="0" applyBorder="1" applyAlignment="1">
      <alignment/>
    </xf>
    <xf numFmtId="0" fontId="0" fillId="0" borderId="39" xfId="0" applyBorder="1" applyAlignment="1">
      <alignment/>
    </xf>
    <xf numFmtId="0" fontId="0" fillId="0" borderId="7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65" xfId="0" applyNumberFormat="1" applyFont="1" applyFill="1" applyBorder="1" applyAlignment="1">
      <alignment/>
    </xf>
    <xf numFmtId="0" fontId="3" fillId="0" borderId="5" xfId="0" applyFont="1" applyBorder="1" applyAlignment="1">
      <alignment horizontal="center" vertical="top" wrapText="1"/>
    </xf>
    <xf numFmtId="0" fontId="0" fillId="0" borderId="11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78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79" xfId="0" applyFont="1" applyBorder="1" applyAlignment="1">
      <alignment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0" borderId="82" xfId="0" applyFont="1" applyBorder="1" applyAlignment="1">
      <alignment horizontal="center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0" fontId="0" fillId="0" borderId="85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8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86" xfId="0" applyBorder="1" applyAlignment="1">
      <alignment/>
    </xf>
    <xf numFmtId="0" fontId="0" fillId="0" borderId="8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Font="1" applyBorder="1" applyAlignment="1">
      <alignment/>
    </xf>
    <xf numFmtId="0" fontId="4" fillId="0" borderId="89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32" xfId="0" applyFont="1" applyBorder="1" applyAlignment="1">
      <alignment horizontal="center" vertical="top" wrapText="1"/>
    </xf>
    <xf numFmtId="0" fontId="5" fillId="0" borderId="75" xfId="0" applyFont="1" applyBorder="1" applyAlignment="1">
      <alignment horizontal="center" wrapText="1"/>
    </xf>
    <xf numFmtId="3" fontId="0" fillId="0" borderId="1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65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8" xfId="0" applyNumberFormat="1" applyBorder="1" applyAlignment="1">
      <alignment/>
    </xf>
    <xf numFmtId="0" fontId="6" fillId="0" borderId="0" xfId="0" applyFont="1" applyBorder="1" applyAlignment="1">
      <alignment/>
    </xf>
    <xf numFmtId="0" fontId="4" fillId="0" borderId="75" xfId="0" applyFont="1" applyBorder="1" applyAlignment="1">
      <alignment wrapText="1"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90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" fontId="0" fillId="0" borderId="14" xfId="0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64" xfId="0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5" fillId="0" borderId="5" xfId="0" applyFont="1" applyFill="1" applyBorder="1" applyAlignment="1">
      <alignment horizontal="center" wrapText="1"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28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91" xfId="0" applyFont="1" applyFill="1" applyBorder="1" applyAlignment="1">
      <alignment/>
    </xf>
    <xf numFmtId="0" fontId="0" fillId="0" borderId="9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92" xfId="0" applyFill="1" applyBorder="1" applyAlignment="1">
      <alignment/>
    </xf>
    <xf numFmtId="0" fontId="4" fillId="0" borderId="92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7" xfId="0" applyFont="1" applyBorder="1" applyAlignment="1">
      <alignment/>
    </xf>
    <xf numFmtId="1" fontId="0" fillId="0" borderId="92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2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right" wrapText="1"/>
    </xf>
    <xf numFmtId="0" fontId="6" fillId="0" borderId="5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3" fillId="0" borderId="12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 wrapText="1"/>
    </xf>
    <xf numFmtId="0" fontId="15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right" wrapText="1"/>
    </xf>
    <xf numFmtId="0" fontId="4" fillId="0" borderId="93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0" fillId="0" borderId="94" xfId="0" applyBorder="1" applyAlignment="1">
      <alignment/>
    </xf>
    <xf numFmtId="0" fontId="0" fillId="0" borderId="93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67" xfId="0" applyFont="1" applyBorder="1" applyAlignment="1">
      <alignment vertical="center" wrapText="1"/>
    </xf>
    <xf numFmtId="0" fontId="10" fillId="0" borderId="95" xfId="0" applyFont="1" applyBorder="1" applyAlignment="1">
      <alignment horizontal="center"/>
    </xf>
    <xf numFmtId="0" fontId="10" fillId="0" borderId="95" xfId="0" applyFont="1" applyBorder="1" applyAlignment="1">
      <alignment vertical="center" wrapText="1"/>
    </xf>
    <xf numFmtId="0" fontId="18" fillId="0" borderId="95" xfId="0" applyFont="1" applyBorder="1" applyAlignment="1">
      <alignment horizontal="right" vertical="center" wrapText="1"/>
    </xf>
    <xf numFmtId="0" fontId="19" fillId="0" borderId="95" xfId="0" applyFont="1" applyBorder="1" applyAlignment="1">
      <alignment/>
    </xf>
    <xf numFmtId="0" fontId="3" fillId="0" borderId="67" xfId="0" applyFont="1" applyBorder="1" applyAlignment="1">
      <alignment/>
    </xf>
    <xf numFmtId="0" fontId="10" fillId="0" borderId="0" xfId="0" applyFont="1" applyAlignment="1">
      <alignment vertical="center" wrapText="1"/>
    </xf>
    <xf numFmtId="0" fontId="10" fillId="0" borderId="67" xfId="0" applyFont="1" applyBorder="1" applyAlignment="1">
      <alignment/>
    </xf>
    <xf numFmtId="0" fontId="10" fillId="0" borderId="95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right" wrapText="1"/>
    </xf>
    <xf numFmtId="0" fontId="0" fillId="0" borderId="53" xfId="0" applyFont="1" applyBorder="1" applyAlignment="1">
      <alignment/>
    </xf>
    <xf numFmtId="1" fontId="4" fillId="0" borderId="1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5" xfId="0" applyFill="1" applyBorder="1" applyAlignment="1">
      <alignment/>
    </xf>
    <xf numFmtId="3" fontId="0" fillId="0" borderId="96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97" xfId="0" applyNumberFormat="1" applyFill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64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0" fillId="0" borderId="64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5" xfId="0" applyNumberFormat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98" xfId="0" applyFont="1" applyBorder="1" applyAlignment="1">
      <alignment horizontal="center" wrapText="1"/>
    </xf>
    <xf numFmtId="0" fontId="0" fillId="0" borderId="99" xfId="0" applyFont="1" applyBorder="1" applyAlignment="1">
      <alignment horizontal="center" wrapText="1"/>
    </xf>
    <xf numFmtId="1" fontId="0" fillId="0" borderId="15" xfId="0" applyNumberFormat="1" applyBorder="1" applyAlignment="1">
      <alignment/>
    </xf>
    <xf numFmtId="1" fontId="4" fillId="0" borderId="5" xfId="0" applyNumberFormat="1" applyFont="1" applyBorder="1" applyAlignment="1">
      <alignment/>
    </xf>
    <xf numFmtId="1" fontId="0" fillId="0" borderId="100" xfId="0" applyNumberForma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 wrapText="1"/>
    </xf>
    <xf numFmtId="1" fontId="4" fillId="0" borderId="7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102" xfId="0" applyFont="1" applyBorder="1" applyAlignment="1">
      <alignment/>
    </xf>
    <xf numFmtId="0" fontId="5" fillId="0" borderId="103" xfId="0" applyFont="1" applyBorder="1" applyAlignment="1">
      <alignment horizontal="center"/>
    </xf>
    <xf numFmtId="0" fontId="4" fillId="0" borderId="104" xfId="0" applyFont="1" applyBorder="1" applyAlignment="1">
      <alignment/>
    </xf>
    <xf numFmtId="0" fontId="4" fillId="0" borderId="105" xfId="0" applyFont="1" applyBorder="1" applyAlignment="1">
      <alignment/>
    </xf>
    <xf numFmtId="0" fontId="4" fillId="0" borderId="106" xfId="0" applyFont="1" applyBorder="1" applyAlignment="1">
      <alignment/>
    </xf>
    <xf numFmtId="0" fontId="4" fillId="0" borderId="107" xfId="0" applyFont="1" applyBorder="1" applyAlignment="1">
      <alignment/>
    </xf>
    <xf numFmtId="0" fontId="0" fillId="0" borderId="108" xfId="0" applyFont="1" applyBorder="1" applyAlignment="1">
      <alignment/>
    </xf>
    <xf numFmtId="0" fontId="4" fillId="0" borderId="109" xfId="0" applyFont="1" applyBorder="1" applyAlignment="1">
      <alignment/>
    </xf>
    <xf numFmtId="1" fontId="4" fillId="0" borderId="23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0" fontId="0" fillId="0" borderId="110" xfId="0" applyFont="1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4" fillId="0" borderId="6" xfId="0" applyFont="1" applyBorder="1" applyAlignment="1">
      <alignment/>
    </xf>
    <xf numFmtId="0" fontId="4" fillId="0" borderId="114" xfId="0" applyFont="1" applyBorder="1" applyAlignment="1">
      <alignment/>
    </xf>
    <xf numFmtId="0" fontId="0" fillId="0" borderId="115" xfId="0" applyFont="1" applyBorder="1" applyAlignment="1">
      <alignment/>
    </xf>
    <xf numFmtId="0" fontId="0" fillId="0" borderId="1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16" xfId="0" applyFont="1" applyFill="1" applyBorder="1" applyAlignment="1">
      <alignment vertical="top" wrapText="1"/>
    </xf>
    <xf numFmtId="1" fontId="4" fillId="0" borderId="117" xfId="0" applyNumberFormat="1" applyFont="1" applyBorder="1" applyAlignment="1">
      <alignment/>
    </xf>
    <xf numFmtId="0" fontId="0" fillId="0" borderId="53" xfId="0" applyFont="1" applyFill="1" applyBorder="1" applyAlignment="1">
      <alignment vertical="top"/>
    </xf>
    <xf numFmtId="0" fontId="0" fillId="0" borderId="51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14" xfId="0" applyFont="1" applyBorder="1" applyAlignment="1">
      <alignment vertical="top"/>
    </xf>
    <xf numFmtId="0" fontId="0" fillId="0" borderId="45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73" xfId="0" applyFont="1" applyBorder="1" applyAlignment="1">
      <alignment horizontal="left"/>
    </xf>
    <xf numFmtId="0" fontId="0" fillId="0" borderId="90" xfId="0" applyFont="1" applyBorder="1" applyAlignment="1">
      <alignment/>
    </xf>
    <xf numFmtId="0" fontId="0" fillId="0" borderId="74" xfId="0" applyFont="1" applyBorder="1" applyAlignment="1">
      <alignment/>
    </xf>
    <xf numFmtId="0" fontId="7" fillId="0" borderId="7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73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72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/>
    </xf>
    <xf numFmtId="0" fontId="11" fillId="0" borderId="118" xfId="0" applyFont="1" applyBorder="1" applyAlignment="1">
      <alignment/>
    </xf>
    <xf numFmtId="0" fontId="11" fillId="0" borderId="119" xfId="0" applyFont="1" applyBorder="1" applyAlignment="1">
      <alignment/>
    </xf>
    <xf numFmtId="0" fontId="11" fillId="0" borderId="96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90" xfId="0" applyFont="1" applyBorder="1" applyAlignment="1">
      <alignment horizontal="center"/>
    </xf>
    <xf numFmtId="0" fontId="11" fillId="0" borderId="120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25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7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3" xfId="0" applyFon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76" xfId="0" applyFont="1" applyBorder="1" applyAlignment="1">
      <alignment vertical="center" wrapText="1"/>
    </xf>
    <xf numFmtId="0" fontId="20" fillId="0" borderId="25" xfId="0" applyFont="1" applyBorder="1" applyAlignment="1">
      <alignment horizontal="right" vertical="center" wrapText="1"/>
    </xf>
    <xf numFmtId="0" fontId="21" fillId="0" borderId="25" xfId="0" applyFont="1" applyBorder="1" applyAlignment="1">
      <alignment/>
    </xf>
    <xf numFmtId="0" fontId="11" fillId="0" borderId="67" xfId="0" applyFont="1" applyBorder="1" applyAlignment="1">
      <alignment horizontal="center"/>
    </xf>
    <xf numFmtId="0" fontId="11" fillId="0" borderId="67" xfId="0" applyFont="1" applyBorder="1" applyAlignment="1">
      <alignment vertical="center" wrapText="1"/>
    </xf>
    <xf numFmtId="0" fontId="20" fillId="0" borderId="121" xfId="0" applyFont="1" applyBorder="1" applyAlignment="1">
      <alignment horizontal="right" vertical="center" wrapText="1"/>
    </xf>
    <xf numFmtId="0" fontId="21" fillId="0" borderId="121" xfId="0" applyFont="1" applyBorder="1" applyAlignment="1">
      <alignment/>
    </xf>
    <xf numFmtId="0" fontId="20" fillId="0" borderId="12" xfId="0" applyFont="1" applyBorder="1" applyAlignment="1">
      <alignment horizontal="right" vertical="center" wrapText="1"/>
    </xf>
    <xf numFmtId="0" fontId="21" fillId="0" borderId="13" xfId="0" applyFont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95" xfId="0" applyFont="1" applyBorder="1" applyAlignment="1">
      <alignment horizontal="center"/>
    </xf>
    <xf numFmtId="0" fontId="11" fillId="0" borderId="12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11" fillId="0" borderId="30" xfId="0" applyFont="1" applyFill="1" applyBorder="1" applyAlignment="1">
      <alignment horizontal="center"/>
    </xf>
    <xf numFmtId="0" fontId="11" fillId="0" borderId="30" xfId="0" applyFont="1" applyFill="1" applyBorder="1" applyAlignment="1">
      <alignment/>
    </xf>
    <xf numFmtId="0" fontId="11" fillId="0" borderId="3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21" xfId="0" applyFont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28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19" xfId="0" applyFont="1" applyFill="1" applyBorder="1" applyAlignment="1">
      <alignment/>
    </xf>
    <xf numFmtId="0" fontId="11" fillId="0" borderId="25" xfId="0" applyFont="1" applyBorder="1" applyAlignment="1">
      <alignment horizontal="center"/>
    </xf>
    <xf numFmtId="0" fontId="12" fillId="0" borderId="67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95" xfId="0" applyFont="1" applyBorder="1" applyAlignment="1">
      <alignment/>
    </xf>
    <xf numFmtId="0" fontId="11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0" fillId="0" borderId="95" xfId="0" applyFont="1" applyFill="1" applyBorder="1" applyAlignment="1">
      <alignment/>
    </xf>
    <xf numFmtId="0" fontId="10" fillId="0" borderId="6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6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72" xfId="0" applyBorder="1" applyAlignment="1">
      <alignment/>
    </xf>
    <xf numFmtId="0" fontId="0" fillId="0" borderId="20" xfId="0" applyBorder="1" applyAlignment="1">
      <alignment/>
    </xf>
    <xf numFmtId="0" fontId="0" fillId="0" borderId="8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96" xfId="0" applyBorder="1" applyAlignment="1">
      <alignment/>
    </xf>
    <xf numFmtId="0" fontId="0" fillId="0" borderId="36" xfId="0" applyFill="1" applyBorder="1" applyAlignment="1">
      <alignment/>
    </xf>
    <xf numFmtId="0" fontId="0" fillId="0" borderId="118" xfId="0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67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40" xfId="0" applyFont="1" applyBorder="1" applyAlignment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B1">
      <selection activeCell="G42" sqref="G42"/>
    </sheetView>
  </sheetViews>
  <sheetFormatPr defaultColWidth="9.140625" defaultRowHeight="12.75"/>
  <cols>
    <col min="1" max="1" width="5.57421875" style="0" customWidth="1"/>
    <col min="2" max="3" width="5.421875" style="0" customWidth="1"/>
    <col min="4" max="4" width="48.00390625" style="0" customWidth="1"/>
    <col min="5" max="5" width="9.7109375" style="0" customWidth="1"/>
    <col min="6" max="6" width="10.421875" style="0" customWidth="1"/>
    <col min="9" max="9" width="10.8515625" style="0" customWidth="1"/>
  </cols>
  <sheetData>
    <row r="1" spans="1:10" ht="15.75">
      <c r="A1" s="531" t="s">
        <v>363</v>
      </c>
      <c r="B1" s="531"/>
      <c r="C1" s="531"/>
      <c r="D1" s="531"/>
      <c r="E1" s="531"/>
      <c r="F1" s="531"/>
      <c r="G1" s="385"/>
      <c r="H1" s="385"/>
      <c r="I1" s="385"/>
      <c r="J1" s="385"/>
    </row>
    <row r="2" spans="1:6" ht="12.75">
      <c r="A2" s="531" t="s">
        <v>0</v>
      </c>
      <c r="B2" s="531"/>
      <c r="C2" s="531"/>
      <c r="D2" s="531"/>
      <c r="E2" s="531"/>
      <c r="F2" s="531"/>
    </row>
    <row r="3" spans="1:6" ht="15.75">
      <c r="A3" s="531" t="s">
        <v>364</v>
      </c>
      <c r="B3" s="531"/>
      <c r="C3" s="531"/>
      <c r="D3" s="531"/>
      <c r="E3" s="531"/>
      <c r="F3" s="531"/>
    </row>
    <row r="4" spans="1:12" ht="13.5" thickBot="1">
      <c r="A4" s="23"/>
      <c r="B4" s="23"/>
      <c r="C4" s="23"/>
      <c r="D4" s="23"/>
      <c r="F4" t="s">
        <v>1</v>
      </c>
      <c r="G4" t="s">
        <v>2</v>
      </c>
      <c r="H4" t="s">
        <v>3</v>
      </c>
      <c r="I4" t="s">
        <v>4</v>
      </c>
      <c r="J4" t="s">
        <v>5</v>
      </c>
      <c r="K4" t="s">
        <v>6</v>
      </c>
      <c r="L4" t="s">
        <v>7</v>
      </c>
    </row>
    <row r="5" spans="1:12" ht="33.75" customHeight="1" thickBot="1">
      <c r="A5" s="2" t="s">
        <v>8</v>
      </c>
      <c r="B5" s="3" t="s">
        <v>8</v>
      </c>
      <c r="C5" s="4" t="s">
        <v>8</v>
      </c>
      <c r="D5" s="5" t="s">
        <v>12</v>
      </c>
      <c r="E5" s="213" t="s">
        <v>101</v>
      </c>
      <c r="F5" s="386" t="s">
        <v>10</v>
      </c>
      <c r="G5" s="6" t="s">
        <v>10</v>
      </c>
      <c r="H5" s="386" t="s">
        <v>10</v>
      </c>
      <c r="I5" s="386" t="s">
        <v>10</v>
      </c>
      <c r="J5" s="6" t="s">
        <v>10</v>
      </c>
      <c r="K5" s="6" t="s">
        <v>10</v>
      </c>
      <c r="L5" s="387" t="s">
        <v>10</v>
      </c>
    </row>
    <row r="6" spans="1:12" ht="12.75">
      <c r="A6" s="24">
        <v>1100</v>
      </c>
      <c r="B6" s="25"/>
      <c r="C6" s="25"/>
      <c r="D6" s="9" t="s">
        <v>13</v>
      </c>
      <c r="E6" s="26">
        <v>856278</v>
      </c>
      <c r="F6" s="27">
        <v>88634</v>
      </c>
      <c r="G6" s="26">
        <v>142351</v>
      </c>
      <c r="H6" s="26">
        <v>149243</v>
      </c>
      <c r="I6" s="27">
        <v>176523</v>
      </c>
      <c r="J6" s="26">
        <v>157501</v>
      </c>
      <c r="K6" s="26">
        <v>57858</v>
      </c>
      <c r="L6" s="258">
        <v>86668</v>
      </c>
    </row>
    <row r="7" spans="1:12" ht="26.25" customHeight="1">
      <c r="A7" s="28">
        <v>1200</v>
      </c>
      <c r="B7" s="29"/>
      <c r="C7" s="29"/>
      <c r="D7" s="30" t="s">
        <v>14</v>
      </c>
      <c r="E7" s="31">
        <f aca="true" t="shared" si="0" ref="E7:L7">SUM(E8+E9)</f>
        <v>287388</v>
      </c>
      <c r="F7" s="362">
        <f>SUM(F8+F9)</f>
        <v>30949</v>
      </c>
      <c r="G7" s="31">
        <f t="shared" si="0"/>
        <v>48373</v>
      </c>
      <c r="H7" s="32">
        <f t="shared" si="0"/>
        <v>49176</v>
      </c>
      <c r="I7" s="32">
        <f t="shared" si="0"/>
        <v>57990</v>
      </c>
      <c r="J7" s="31">
        <f t="shared" si="0"/>
        <v>52129</v>
      </c>
      <c r="K7" s="31">
        <f t="shared" si="0"/>
        <v>19941</v>
      </c>
      <c r="L7" s="263">
        <f t="shared" si="0"/>
        <v>29432</v>
      </c>
    </row>
    <row r="8" spans="1:12" ht="12.75">
      <c r="A8" s="12"/>
      <c r="B8" s="13">
        <v>1210</v>
      </c>
      <c r="C8" s="13"/>
      <c r="D8" s="18" t="s">
        <v>15</v>
      </c>
      <c r="E8" s="15">
        <v>215757</v>
      </c>
      <c r="F8" s="247">
        <v>22516</v>
      </c>
      <c r="G8" s="247">
        <v>35978</v>
      </c>
      <c r="H8" s="247">
        <v>37518</v>
      </c>
      <c r="I8" s="247">
        <v>44339</v>
      </c>
      <c r="J8" s="247">
        <v>39531</v>
      </c>
      <c r="K8" s="247">
        <v>14614</v>
      </c>
      <c r="L8" s="388">
        <v>21863</v>
      </c>
    </row>
    <row r="9" spans="1:12" ht="12.75">
      <c r="A9" s="12"/>
      <c r="B9" s="13">
        <v>1220</v>
      </c>
      <c r="C9" s="18"/>
      <c r="D9" s="18" t="s">
        <v>16</v>
      </c>
      <c r="E9" s="17">
        <v>71631</v>
      </c>
      <c r="F9" s="15">
        <v>8433</v>
      </c>
      <c r="G9" s="15">
        <v>12395</v>
      </c>
      <c r="H9" s="17">
        <v>11658</v>
      </c>
      <c r="I9" s="17">
        <v>13651</v>
      </c>
      <c r="J9" s="15">
        <v>12598</v>
      </c>
      <c r="K9" s="15">
        <v>5327</v>
      </c>
      <c r="L9" s="16">
        <v>7569</v>
      </c>
    </row>
    <row r="10" spans="1:12" ht="12.75">
      <c r="A10" s="28">
        <v>2000</v>
      </c>
      <c r="B10" s="29"/>
      <c r="C10" s="14"/>
      <c r="D10" s="14" t="s">
        <v>17</v>
      </c>
      <c r="E10" s="33">
        <v>434762</v>
      </c>
      <c r="F10" s="32">
        <v>49445</v>
      </c>
      <c r="G10" s="33">
        <v>74045</v>
      </c>
      <c r="H10" s="33">
        <v>87700</v>
      </c>
      <c r="I10" s="32">
        <v>76870</v>
      </c>
      <c r="J10" s="31">
        <v>82406</v>
      </c>
      <c r="K10" s="31">
        <v>37751</v>
      </c>
      <c r="L10" s="263">
        <v>26545</v>
      </c>
    </row>
    <row r="11" spans="1:12" ht="12" customHeight="1">
      <c r="A11" s="28">
        <v>2100</v>
      </c>
      <c r="B11" s="29"/>
      <c r="C11" s="14"/>
      <c r="D11" s="14" t="s">
        <v>18</v>
      </c>
      <c r="E11" s="31">
        <v>2100</v>
      </c>
      <c r="F11" s="32">
        <v>300</v>
      </c>
      <c r="G11" s="32">
        <v>300</v>
      </c>
      <c r="H11" s="32">
        <v>300</v>
      </c>
      <c r="I11" s="32">
        <v>300</v>
      </c>
      <c r="J11" s="32">
        <v>300</v>
      </c>
      <c r="K11" s="32">
        <v>300</v>
      </c>
      <c r="L11" s="263">
        <v>300</v>
      </c>
    </row>
    <row r="12" spans="1:12" ht="12.75">
      <c r="A12" s="12"/>
      <c r="B12" s="12">
        <v>2120</v>
      </c>
      <c r="C12" s="18"/>
      <c r="D12" s="34" t="s">
        <v>20</v>
      </c>
      <c r="E12" s="15">
        <v>2100</v>
      </c>
      <c r="F12" s="17">
        <v>300</v>
      </c>
      <c r="G12" s="17">
        <v>300</v>
      </c>
      <c r="H12" s="17">
        <v>300</v>
      </c>
      <c r="I12" s="17">
        <v>300</v>
      </c>
      <c r="J12" s="17">
        <v>300</v>
      </c>
      <c r="K12" s="17">
        <v>300</v>
      </c>
      <c r="L12" s="16">
        <v>300</v>
      </c>
    </row>
    <row r="13" spans="1:12" ht="12.75">
      <c r="A13" s="28">
        <v>2200</v>
      </c>
      <c r="B13" s="29"/>
      <c r="C13" s="29"/>
      <c r="D13" s="14" t="s">
        <v>21</v>
      </c>
      <c r="E13" s="31">
        <f>SUM(E14+E15+E16+E17+E18+E19+E20)</f>
        <v>361662</v>
      </c>
      <c r="F13" s="31">
        <f>SUM(F14+F15+F16+F17+F18+F19+F20)</f>
        <v>41010</v>
      </c>
      <c r="G13" s="31">
        <f aca="true" t="shared" si="1" ref="G13:L13">SUM(G14+G15+G16+G17+G18+G19+G20)</f>
        <v>62045</v>
      </c>
      <c r="H13" s="31">
        <f t="shared" si="1"/>
        <v>75700</v>
      </c>
      <c r="I13" s="31">
        <f t="shared" si="1"/>
        <v>64870</v>
      </c>
      <c r="J13" s="31">
        <f t="shared" si="1"/>
        <v>69626</v>
      </c>
      <c r="K13" s="31">
        <f t="shared" si="1"/>
        <v>30001</v>
      </c>
      <c r="L13" s="31">
        <f t="shared" si="1"/>
        <v>18410</v>
      </c>
    </row>
    <row r="14" spans="1:12" ht="12.75">
      <c r="A14" s="35"/>
      <c r="B14" s="36">
        <v>2210</v>
      </c>
      <c r="C14" s="37"/>
      <c r="D14" s="38" t="s">
        <v>22</v>
      </c>
      <c r="E14" s="15">
        <v>9500</v>
      </c>
      <c r="F14" s="17">
        <v>1400</v>
      </c>
      <c r="G14" s="17">
        <v>1400</v>
      </c>
      <c r="H14" s="17">
        <v>1400</v>
      </c>
      <c r="I14" s="17">
        <v>1400</v>
      </c>
      <c r="J14" s="17">
        <v>1400</v>
      </c>
      <c r="K14" s="15">
        <v>1200</v>
      </c>
      <c r="L14" s="16">
        <v>1300</v>
      </c>
    </row>
    <row r="15" spans="1:12" ht="12.75">
      <c r="A15" s="12"/>
      <c r="B15" s="13">
        <v>2220</v>
      </c>
      <c r="C15" s="18"/>
      <c r="D15" s="34" t="s">
        <v>23</v>
      </c>
      <c r="E15" s="15">
        <v>115172</v>
      </c>
      <c r="F15" s="17">
        <v>11650</v>
      </c>
      <c r="G15" s="15">
        <v>18140</v>
      </c>
      <c r="H15" s="17">
        <v>18950</v>
      </c>
      <c r="I15" s="17">
        <v>21250</v>
      </c>
      <c r="J15" s="15">
        <v>28516</v>
      </c>
      <c r="K15" s="15">
        <v>8616</v>
      </c>
      <c r="L15" s="16">
        <v>8050</v>
      </c>
    </row>
    <row r="16" spans="1:12" ht="12.75">
      <c r="A16" s="12"/>
      <c r="B16" s="13">
        <v>2230</v>
      </c>
      <c r="C16" s="18"/>
      <c r="D16" s="117" t="s">
        <v>106</v>
      </c>
      <c r="E16" s="15">
        <v>9550</v>
      </c>
      <c r="F16" s="17">
        <v>1170</v>
      </c>
      <c r="G16" s="15">
        <v>1840</v>
      </c>
      <c r="H16" s="17">
        <v>1440</v>
      </c>
      <c r="I16" s="17">
        <v>1440</v>
      </c>
      <c r="J16" s="17">
        <v>1380</v>
      </c>
      <c r="K16" s="17">
        <v>1140</v>
      </c>
      <c r="L16" s="16">
        <v>1140</v>
      </c>
    </row>
    <row r="17" spans="1:12" ht="12.75">
      <c r="A17" s="63"/>
      <c r="B17" s="12">
        <v>2240</v>
      </c>
      <c r="C17" s="18"/>
      <c r="D17" s="34" t="s">
        <v>24</v>
      </c>
      <c r="E17" s="15">
        <v>218015</v>
      </c>
      <c r="F17" s="17">
        <v>25940</v>
      </c>
      <c r="G17" s="15">
        <v>37600</v>
      </c>
      <c r="H17" s="15">
        <v>52600</v>
      </c>
      <c r="I17" s="15">
        <v>39100</v>
      </c>
      <c r="J17" s="15">
        <v>36935</v>
      </c>
      <c r="K17" s="15">
        <v>18620</v>
      </c>
      <c r="L17" s="16">
        <v>7220</v>
      </c>
    </row>
    <row r="18" spans="1:12" ht="12.75">
      <c r="A18" s="63"/>
      <c r="B18" s="12">
        <v>2250</v>
      </c>
      <c r="C18" s="13"/>
      <c r="D18" s="34" t="s">
        <v>25</v>
      </c>
      <c r="E18" s="15">
        <f>SUM(F18:M18)</f>
        <v>1400</v>
      </c>
      <c r="F18" s="17"/>
      <c r="G18" s="64">
        <v>1400</v>
      </c>
      <c r="H18" s="17"/>
      <c r="I18" s="17"/>
      <c r="J18" s="15"/>
      <c r="K18" s="15"/>
      <c r="L18" s="16"/>
    </row>
    <row r="19" spans="1:12" ht="12.75">
      <c r="A19" s="63"/>
      <c r="B19" s="12">
        <v>2260</v>
      </c>
      <c r="C19" s="13"/>
      <c r="D19" s="18" t="s">
        <v>26</v>
      </c>
      <c r="E19" s="15">
        <v>100</v>
      </c>
      <c r="F19" s="17">
        <v>100</v>
      </c>
      <c r="G19" s="15"/>
      <c r="H19" s="15"/>
      <c r="I19" s="17"/>
      <c r="J19" s="15"/>
      <c r="K19" s="15"/>
      <c r="L19" s="16"/>
    </row>
    <row r="20" spans="1:12" ht="12.75">
      <c r="A20" s="63"/>
      <c r="B20" s="12">
        <v>2270</v>
      </c>
      <c r="C20" s="18"/>
      <c r="D20" s="289" t="s">
        <v>365</v>
      </c>
      <c r="E20" s="64">
        <v>7925</v>
      </c>
      <c r="F20" s="141">
        <v>750</v>
      </c>
      <c r="G20" s="64">
        <v>1665</v>
      </c>
      <c r="H20" s="141">
        <v>1310</v>
      </c>
      <c r="I20" s="141">
        <v>1680</v>
      </c>
      <c r="J20" s="64">
        <v>1395</v>
      </c>
      <c r="K20" s="64">
        <v>425</v>
      </c>
      <c r="L20" s="365">
        <v>700</v>
      </c>
    </row>
    <row r="21" spans="1:12" ht="12.75">
      <c r="A21" s="33">
        <v>2300</v>
      </c>
      <c r="B21" s="28"/>
      <c r="C21" s="29"/>
      <c r="D21" s="14" t="s">
        <v>30</v>
      </c>
      <c r="E21" s="31">
        <f>SUM(E22+E23+E24+E25+E26+E27+E28)</f>
        <v>69020</v>
      </c>
      <c r="F21" s="31">
        <f aca="true" t="shared" si="2" ref="F21:L21">SUM(F22+F23+F24+F25+F26+F27+F28)</f>
        <v>7885</v>
      </c>
      <c r="G21" s="31">
        <f t="shared" si="2"/>
        <v>11400</v>
      </c>
      <c r="H21" s="31">
        <f t="shared" si="2"/>
        <v>11400</v>
      </c>
      <c r="I21" s="31">
        <f t="shared" si="2"/>
        <v>11400</v>
      </c>
      <c r="J21" s="31">
        <f t="shared" si="2"/>
        <v>12150</v>
      </c>
      <c r="K21" s="31">
        <f t="shared" si="2"/>
        <v>7200</v>
      </c>
      <c r="L21" s="31">
        <f t="shared" si="2"/>
        <v>7585</v>
      </c>
    </row>
    <row r="22" spans="1:12" ht="12.75">
      <c r="A22" s="63"/>
      <c r="B22" s="12">
        <v>2310</v>
      </c>
      <c r="C22" s="18"/>
      <c r="D22" s="34" t="s">
        <v>31</v>
      </c>
      <c r="E22" s="15">
        <v>17200</v>
      </c>
      <c r="F22" s="17">
        <v>2000</v>
      </c>
      <c r="G22" s="15">
        <v>3000</v>
      </c>
      <c r="H22" s="15">
        <v>3000</v>
      </c>
      <c r="I22" s="15">
        <v>3000</v>
      </c>
      <c r="J22" s="15">
        <v>3100</v>
      </c>
      <c r="K22" s="15">
        <v>1600</v>
      </c>
      <c r="L22" s="16">
        <v>1500</v>
      </c>
    </row>
    <row r="23" spans="1:12" ht="12.75">
      <c r="A23" s="63"/>
      <c r="B23" s="12">
        <v>2320</v>
      </c>
      <c r="C23" s="18"/>
      <c r="D23" s="34" t="s">
        <v>32</v>
      </c>
      <c r="E23" s="15">
        <v>5200</v>
      </c>
      <c r="F23" s="17">
        <v>750</v>
      </c>
      <c r="G23" s="17">
        <v>750</v>
      </c>
      <c r="H23" s="17">
        <v>750</v>
      </c>
      <c r="I23" s="17">
        <v>750</v>
      </c>
      <c r="J23" s="17">
        <v>750</v>
      </c>
      <c r="K23" s="17">
        <v>700</v>
      </c>
      <c r="L23" s="16">
        <v>750</v>
      </c>
    </row>
    <row r="24" spans="1:12" ht="12.75">
      <c r="A24" s="63"/>
      <c r="B24" s="12">
        <v>2340</v>
      </c>
      <c r="C24" s="18"/>
      <c r="D24" s="18" t="s">
        <v>33</v>
      </c>
      <c r="E24" s="15">
        <f>SUM(F24:M24)</f>
        <v>1850</v>
      </c>
      <c r="F24" s="17">
        <v>200</v>
      </c>
      <c r="G24" s="15">
        <v>300</v>
      </c>
      <c r="H24" s="17">
        <v>300</v>
      </c>
      <c r="I24" s="17">
        <v>300</v>
      </c>
      <c r="J24" s="15">
        <v>350</v>
      </c>
      <c r="K24" s="15">
        <v>200</v>
      </c>
      <c r="L24" s="15">
        <v>200</v>
      </c>
    </row>
    <row r="25" spans="1:12" ht="12.75">
      <c r="A25" s="63"/>
      <c r="B25" s="12">
        <v>2350</v>
      </c>
      <c r="C25" s="18"/>
      <c r="D25" s="34" t="s">
        <v>34</v>
      </c>
      <c r="E25" s="15">
        <f>SUM(F25:M25)</f>
        <v>22000</v>
      </c>
      <c r="F25" s="17">
        <v>2500</v>
      </c>
      <c r="G25" s="15">
        <v>3500</v>
      </c>
      <c r="H25" s="15">
        <v>3500</v>
      </c>
      <c r="I25" s="15">
        <v>3500</v>
      </c>
      <c r="J25" s="15">
        <v>4000</v>
      </c>
      <c r="K25" s="15">
        <v>2500</v>
      </c>
      <c r="L25" s="15">
        <v>2500</v>
      </c>
    </row>
    <row r="26" spans="1:12" ht="12.75">
      <c r="A26" s="63"/>
      <c r="B26" s="12">
        <v>2360</v>
      </c>
      <c r="C26" s="18"/>
      <c r="D26" s="34" t="s">
        <v>35</v>
      </c>
      <c r="E26" s="15">
        <v>13920</v>
      </c>
      <c r="F26" s="17">
        <v>1385</v>
      </c>
      <c r="G26" s="15">
        <v>2500</v>
      </c>
      <c r="H26" s="15">
        <v>2500</v>
      </c>
      <c r="I26" s="15">
        <v>2500</v>
      </c>
      <c r="J26" s="15">
        <v>2500</v>
      </c>
      <c r="K26" s="15">
        <v>1150</v>
      </c>
      <c r="L26" s="16">
        <v>1385</v>
      </c>
    </row>
    <row r="27" spans="1:12" ht="12.75">
      <c r="A27" s="63"/>
      <c r="B27" s="12">
        <v>2370</v>
      </c>
      <c r="C27" s="18"/>
      <c r="D27" s="34" t="s">
        <v>38</v>
      </c>
      <c r="E27" s="15">
        <f>SUM(F27:M27)</f>
        <v>6700</v>
      </c>
      <c r="F27" s="17">
        <v>800</v>
      </c>
      <c r="G27" s="15">
        <v>1000</v>
      </c>
      <c r="H27" s="15">
        <v>1000</v>
      </c>
      <c r="I27" s="15">
        <v>1000</v>
      </c>
      <c r="J27" s="15">
        <v>1100</v>
      </c>
      <c r="K27" s="15">
        <v>800</v>
      </c>
      <c r="L27" s="16">
        <v>1000</v>
      </c>
    </row>
    <row r="28" spans="1:12" s="47" customFormat="1" ht="12.75">
      <c r="A28" s="210"/>
      <c r="B28" s="42">
        <v>2390</v>
      </c>
      <c r="C28" s="43"/>
      <c r="D28" s="49" t="s">
        <v>40</v>
      </c>
      <c r="E28" s="15">
        <f>SUM(F28:M28)</f>
        <v>2150</v>
      </c>
      <c r="F28" s="46">
        <v>250</v>
      </c>
      <c r="G28" s="46">
        <v>350</v>
      </c>
      <c r="H28" s="46">
        <v>350</v>
      </c>
      <c r="I28" s="46">
        <v>350</v>
      </c>
      <c r="J28" s="46">
        <v>350</v>
      </c>
      <c r="K28" s="46">
        <v>250</v>
      </c>
      <c r="L28" s="46">
        <v>250</v>
      </c>
    </row>
    <row r="29" spans="1:12" ht="12.75">
      <c r="A29" s="33">
        <v>2400</v>
      </c>
      <c r="B29" s="12"/>
      <c r="C29" s="13"/>
      <c r="D29" s="14" t="s">
        <v>41</v>
      </c>
      <c r="E29" s="31">
        <v>1980</v>
      </c>
      <c r="F29" s="32">
        <v>250</v>
      </c>
      <c r="G29" s="31">
        <v>300</v>
      </c>
      <c r="H29" s="31">
        <v>300</v>
      </c>
      <c r="I29" s="31">
        <v>300</v>
      </c>
      <c r="J29" s="31">
        <v>330</v>
      </c>
      <c r="K29" s="31">
        <v>250</v>
      </c>
      <c r="L29" s="31">
        <v>250</v>
      </c>
    </row>
    <row r="30" spans="1:12" ht="12.75">
      <c r="A30" s="28">
        <v>5100</v>
      </c>
      <c r="B30" s="29"/>
      <c r="C30" s="14"/>
      <c r="D30" s="14" t="s">
        <v>47</v>
      </c>
      <c r="E30" s="31">
        <f>SUM(E31)</f>
        <v>1170</v>
      </c>
      <c r="F30" s="31">
        <f aca="true" t="shared" si="3" ref="F30:L30">SUM(F31)</f>
        <v>100</v>
      </c>
      <c r="G30" s="31">
        <f t="shared" si="3"/>
        <v>100</v>
      </c>
      <c r="H30" s="31">
        <f t="shared" si="3"/>
        <v>100</v>
      </c>
      <c r="I30" s="31">
        <f t="shared" si="3"/>
        <v>100</v>
      </c>
      <c r="J30" s="31">
        <f t="shared" si="3"/>
        <v>100</v>
      </c>
      <c r="K30" s="31">
        <f t="shared" si="3"/>
        <v>400</v>
      </c>
      <c r="L30" s="31">
        <f t="shared" si="3"/>
        <v>270</v>
      </c>
    </row>
    <row r="31" spans="1:12" ht="12.75">
      <c r="A31" s="12"/>
      <c r="B31" s="13">
        <v>5120</v>
      </c>
      <c r="C31" s="18"/>
      <c r="D31" s="34" t="s">
        <v>49</v>
      </c>
      <c r="E31" s="15">
        <v>1170</v>
      </c>
      <c r="F31" s="17">
        <v>100</v>
      </c>
      <c r="G31" s="17">
        <v>100</v>
      </c>
      <c r="H31" s="17">
        <v>100</v>
      </c>
      <c r="I31" s="17">
        <v>100</v>
      </c>
      <c r="J31" s="17">
        <v>100</v>
      </c>
      <c r="K31" s="15">
        <v>400</v>
      </c>
      <c r="L31" s="16">
        <v>270</v>
      </c>
    </row>
    <row r="32" spans="1:12" ht="12.75">
      <c r="A32" s="28">
        <v>5200</v>
      </c>
      <c r="B32" s="29"/>
      <c r="C32" s="29"/>
      <c r="D32" s="14" t="s">
        <v>50</v>
      </c>
      <c r="E32" s="31">
        <f aca="true" t="shared" si="4" ref="E32:K32">SUM(E33:E34)</f>
        <v>168800</v>
      </c>
      <c r="F32" s="31">
        <f t="shared" si="4"/>
        <v>3000</v>
      </c>
      <c r="G32" s="31">
        <f t="shared" si="4"/>
        <v>5000</v>
      </c>
      <c r="H32" s="31">
        <f t="shared" si="4"/>
        <v>5000</v>
      </c>
      <c r="I32" s="31">
        <f t="shared" si="4"/>
        <v>5000</v>
      </c>
      <c r="J32" s="31">
        <f t="shared" si="4"/>
        <v>5000</v>
      </c>
      <c r="K32" s="31">
        <f t="shared" si="4"/>
        <v>3000</v>
      </c>
      <c r="L32" s="31">
        <f>SUM(L33:L34)</f>
        <v>142800</v>
      </c>
    </row>
    <row r="33" spans="1:12" ht="12.75">
      <c r="A33" s="12"/>
      <c r="B33" s="13">
        <v>5230</v>
      </c>
      <c r="C33" s="13"/>
      <c r="D33" s="34" t="s">
        <v>52</v>
      </c>
      <c r="E33" s="15">
        <v>29000</v>
      </c>
      <c r="F33" s="17">
        <v>3000</v>
      </c>
      <c r="G33" s="15">
        <v>5000</v>
      </c>
      <c r="H33" s="15">
        <v>5000</v>
      </c>
      <c r="I33" s="15">
        <v>5000</v>
      </c>
      <c r="J33" s="15">
        <v>5000</v>
      </c>
      <c r="K33" s="15">
        <v>3000</v>
      </c>
      <c r="L33" s="15">
        <v>3000</v>
      </c>
    </row>
    <row r="34" spans="1:12" ht="13.5" thickBot="1">
      <c r="A34" s="12"/>
      <c r="B34" s="13">
        <v>5250</v>
      </c>
      <c r="C34" s="13"/>
      <c r="D34" s="18" t="s">
        <v>81</v>
      </c>
      <c r="E34" s="15">
        <f>SUM(F34:M34)</f>
        <v>139800</v>
      </c>
      <c r="F34" s="17"/>
      <c r="G34" s="15"/>
      <c r="H34" s="17"/>
      <c r="I34" s="17"/>
      <c r="J34" s="15"/>
      <c r="K34" s="15"/>
      <c r="L34" s="16">
        <v>139800</v>
      </c>
    </row>
    <row r="35" spans="1:12" ht="13.5" thickBot="1">
      <c r="A35" s="55"/>
      <c r="B35" s="21"/>
      <c r="C35" s="56"/>
      <c r="D35" s="57" t="s">
        <v>66</v>
      </c>
      <c r="E35" s="68">
        <f aca="true" t="shared" si="5" ref="E35:L35">SUM(E6+E7+E10+E30+E32)</f>
        <v>1748398</v>
      </c>
      <c r="F35" s="68">
        <f t="shared" si="5"/>
        <v>172128</v>
      </c>
      <c r="G35" s="68">
        <f t="shared" si="5"/>
        <v>269869</v>
      </c>
      <c r="H35" s="68">
        <f t="shared" si="5"/>
        <v>291219</v>
      </c>
      <c r="I35" s="68">
        <f t="shared" si="5"/>
        <v>316483</v>
      </c>
      <c r="J35" s="68">
        <f t="shared" si="5"/>
        <v>297136</v>
      </c>
      <c r="K35" s="68">
        <f t="shared" si="5"/>
        <v>118950</v>
      </c>
      <c r="L35" s="389">
        <f t="shared" si="5"/>
        <v>285715</v>
      </c>
    </row>
    <row r="36" spans="1:12" ht="12.75">
      <c r="A36" s="23"/>
      <c r="B36" s="23"/>
      <c r="C36" s="316"/>
      <c r="D36" s="60" t="s">
        <v>360</v>
      </c>
      <c r="E36" s="317">
        <f>SUM(F36:L36)</f>
        <v>182478</v>
      </c>
      <c r="F36" s="317">
        <v>14955</v>
      </c>
      <c r="G36" s="317">
        <v>38018</v>
      </c>
      <c r="H36" s="317">
        <v>24238</v>
      </c>
      <c r="I36" s="317">
        <v>35278</v>
      </c>
      <c r="J36" s="317">
        <v>44102</v>
      </c>
      <c r="K36" s="317">
        <v>13314</v>
      </c>
      <c r="L36" s="317">
        <v>12573</v>
      </c>
    </row>
    <row r="37" spans="1:12" ht="12.75">
      <c r="A37" s="23"/>
      <c r="B37" s="23"/>
      <c r="C37" s="316"/>
      <c r="D37" s="60" t="s">
        <v>361</v>
      </c>
      <c r="E37" s="317">
        <f>SUM(F37:L37)</f>
        <v>107676</v>
      </c>
      <c r="F37" s="317">
        <v>9972</v>
      </c>
      <c r="G37" s="317">
        <v>18792</v>
      </c>
      <c r="H37" s="317">
        <v>19404</v>
      </c>
      <c r="I37" s="317">
        <v>19224</v>
      </c>
      <c r="J37" s="317">
        <v>20772</v>
      </c>
      <c r="K37" s="317">
        <v>8676</v>
      </c>
      <c r="L37" s="317">
        <v>10836</v>
      </c>
    </row>
    <row r="38" spans="1:12" ht="12.75">
      <c r="A38" s="23"/>
      <c r="B38" s="23"/>
      <c r="C38" s="316"/>
      <c r="D38" s="60" t="s">
        <v>300</v>
      </c>
      <c r="E38" s="317">
        <f>SUM(F38:L38)</f>
        <v>2041654</v>
      </c>
      <c r="F38" s="317">
        <f>SUM(F35:F37)</f>
        <v>197055</v>
      </c>
      <c r="G38" s="317">
        <f aca="true" t="shared" si="6" ref="G38:L38">SUM(G35:G37)</f>
        <v>326679</v>
      </c>
      <c r="H38" s="317">
        <f t="shared" si="6"/>
        <v>334861</v>
      </c>
      <c r="I38" s="317">
        <f t="shared" si="6"/>
        <v>370985</v>
      </c>
      <c r="J38" s="317">
        <f t="shared" si="6"/>
        <v>362010</v>
      </c>
      <c r="K38" s="317">
        <f t="shared" si="6"/>
        <v>140940</v>
      </c>
      <c r="L38" s="317">
        <f t="shared" si="6"/>
        <v>309124</v>
      </c>
    </row>
    <row r="39" ht="12.75">
      <c r="D39" s="23"/>
    </row>
    <row r="40" spans="4:8" ht="12.75">
      <c r="D40" s="61" t="s">
        <v>177</v>
      </c>
      <c r="E40" s="61"/>
      <c r="H40" t="s">
        <v>178</v>
      </c>
    </row>
    <row r="41" ht="12.75">
      <c r="D41" s="23"/>
    </row>
    <row r="42" ht="12.75">
      <c r="D42" s="23"/>
    </row>
  </sheetData>
  <mergeCells count="3">
    <mergeCell ref="A1:F1"/>
    <mergeCell ref="A2:F2"/>
    <mergeCell ref="A3:F3"/>
  </mergeCells>
  <printOptions/>
  <pageMargins left="0.15748031496062992" right="0" top="0.3937007874015748" bottom="0.3937007874015748" header="0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47" sqref="A47:C47"/>
    </sheetView>
  </sheetViews>
  <sheetFormatPr defaultColWidth="9.140625" defaultRowHeight="12.75"/>
  <cols>
    <col min="1" max="1" width="46.140625" style="0" customWidth="1"/>
    <col min="3" max="3" width="10.140625" style="0" bestFit="1" customWidth="1"/>
  </cols>
  <sheetData>
    <row r="1" spans="1:2" ht="12.75">
      <c r="A1" s="535" t="s">
        <v>304</v>
      </c>
      <c r="B1" s="535"/>
    </row>
    <row r="2" spans="1:3" ht="25.5">
      <c r="A2" s="248" t="s">
        <v>227</v>
      </c>
      <c r="B2" s="248" t="s">
        <v>228</v>
      </c>
      <c r="C2" s="249" t="s">
        <v>384</v>
      </c>
    </row>
    <row r="3" spans="1:3" ht="12.75">
      <c r="A3" s="335" t="s">
        <v>229</v>
      </c>
      <c r="B3" s="51">
        <v>3260</v>
      </c>
      <c r="C3" s="333">
        <v>3000</v>
      </c>
    </row>
    <row r="4" spans="1:3" ht="12.75">
      <c r="A4" s="51" t="s">
        <v>313</v>
      </c>
      <c r="B4" s="51">
        <v>3260</v>
      </c>
      <c r="C4" s="333">
        <v>15000</v>
      </c>
    </row>
    <row r="5" spans="1:3" ht="15">
      <c r="A5" s="285" t="s">
        <v>86</v>
      </c>
      <c r="B5" s="215"/>
      <c r="C5" s="331">
        <f>SUM(C1:C4)</f>
        <v>18000</v>
      </c>
    </row>
    <row r="6" spans="1:3" ht="15">
      <c r="A6" s="358"/>
      <c r="B6" s="158"/>
      <c r="C6" s="150"/>
    </row>
    <row r="7" spans="1:2" ht="12.75">
      <c r="A7" s="286" t="s">
        <v>357</v>
      </c>
      <c r="B7" s="287"/>
    </row>
    <row r="8" spans="1:3" ht="25.5">
      <c r="A8" s="248" t="s">
        <v>227</v>
      </c>
      <c r="B8" s="248" t="s">
        <v>228</v>
      </c>
      <c r="C8" s="249" t="s">
        <v>384</v>
      </c>
    </row>
    <row r="9" spans="1:3" s="47" customFormat="1" ht="12.75">
      <c r="A9" s="359" t="s">
        <v>13</v>
      </c>
      <c r="B9" s="360">
        <v>1119</v>
      </c>
      <c r="C9" s="251">
        <v>3589</v>
      </c>
    </row>
    <row r="10" spans="1:3" ht="12.75">
      <c r="A10" s="361" t="s">
        <v>15</v>
      </c>
      <c r="B10" s="360">
        <v>1210</v>
      </c>
      <c r="C10" s="43">
        <v>865</v>
      </c>
    </row>
    <row r="11" spans="1:3" ht="12.75">
      <c r="A11" s="359" t="s">
        <v>21</v>
      </c>
      <c r="B11" s="360">
        <v>2200</v>
      </c>
      <c r="C11" s="43">
        <v>50</v>
      </c>
    </row>
    <row r="12" spans="1:3" ht="15">
      <c r="A12" s="285" t="s">
        <v>86</v>
      </c>
      <c r="B12" s="215"/>
      <c r="C12" s="331">
        <f>SUM(C9:C11)</f>
        <v>4504</v>
      </c>
    </row>
    <row r="13" spans="1:3" ht="15">
      <c r="A13" s="358"/>
      <c r="B13" s="158"/>
      <c r="C13" s="150"/>
    </row>
    <row r="14" spans="1:2" ht="12.75">
      <c r="A14" s="286" t="s">
        <v>278</v>
      </c>
      <c r="B14" s="287"/>
    </row>
    <row r="15" spans="1:3" ht="25.5">
      <c r="A15" s="248" t="s">
        <v>227</v>
      </c>
      <c r="B15" s="248" t="s">
        <v>228</v>
      </c>
      <c r="C15" s="249" t="s">
        <v>384</v>
      </c>
    </row>
    <row r="16" spans="1:3" ht="14.25">
      <c r="A16" s="219" t="s">
        <v>169</v>
      </c>
      <c r="B16" s="319">
        <v>2279</v>
      </c>
      <c r="C16" s="218">
        <v>160</v>
      </c>
    </row>
    <row r="17" spans="1:3" ht="14.25">
      <c r="A17" s="220" t="s">
        <v>252</v>
      </c>
      <c r="B17" s="319">
        <v>2279</v>
      </c>
      <c r="C17" s="218">
        <v>750</v>
      </c>
    </row>
    <row r="18" spans="1:3" ht="14.25">
      <c r="A18" s="219" t="s">
        <v>170</v>
      </c>
      <c r="B18" s="319">
        <v>2312</v>
      </c>
      <c r="C18" s="218">
        <v>600</v>
      </c>
    </row>
    <row r="19" spans="1:3" s="157" customFormat="1" ht="15">
      <c r="A19" s="285" t="s">
        <v>86</v>
      </c>
      <c r="B19" s="215"/>
      <c r="C19" s="331">
        <f>SUM(C16:C18)</f>
        <v>1510</v>
      </c>
    </row>
    <row r="20" spans="1:2" ht="12.75">
      <c r="A20" s="158"/>
      <c r="B20" s="158"/>
    </row>
    <row r="21" spans="1:2" ht="15">
      <c r="A21" s="534" t="s">
        <v>303</v>
      </c>
      <c r="B21" s="534"/>
    </row>
    <row r="22" spans="1:3" ht="25.5">
      <c r="A22" s="248" t="s">
        <v>227</v>
      </c>
      <c r="B22" s="248" t="s">
        <v>228</v>
      </c>
      <c r="C22" s="249" t="s">
        <v>384</v>
      </c>
    </row>
    <row r="23" spans="1:3" ht="14.25">
      <c r="A23" s="219" t="s">
        <v>230</v>
      </c>
      <c r="B23" s="220">
        <v>2246</v>
      </c>
      <c r="C23" s="218">
        <v>71273</v>
      </c>
    </row>
    <row r="24" spans="1:3" ht="14.25">
      <c r="A24" s="219" t="s">
        <v>259</v>
      </c>
      <c r="B24" s="220">
        <v>5250</v>
      </c>
      <c r="C24" s="218">
        <v>611418</v>
      </c>
    </row>
    <row r="25" spans="1:3" ht="14.25">
      <c r="A25" s="219" t="s">
        <v>258</v>
      </c>
      <c r="B25" s="220">
        <v>5250</v>
      </c>
      <c r="C25" s="218">
        <v>315765</v>
      </c>
    </row>
    <row r="26" spans="1:3" ht="14.25">
      <c r="A26" s="219" t="s">
        <v>231</v>
      </c>
      <c r="B26" s="220">
        <v>3260</v>
      </c>
      <c r="C26" s="218">
        <v>5400</v>
      </c>
    </row>
    <row r="27" spans="1:3" ht="30">
      <c r="A27" s="78" t="s">
        <v>260</v>
      </c>
      <c r="B27" s="220">
        <v>5250</v>
      </c>
      <c r="C27" s="218">
        <v>73325</v>
      </c>
    </row>
    <row r="28" spans="1:3" ht="14.25">
      <c r="A28" s="219" t="s">
        <v>317</v>
      </c>
      <c r="B28" s="220">
        <v>5250</v>
      </c>
      <c r="C28" s="218">
        <v>30000</v>
      </c>
    </row>
    <row r="29" spans="1:3" ht="28.5">
      <c r="A29" s="219" t="s">
        <v>261</v>
      </c>
      <c r="B29" s="220">
        <v>5250</v>
      </c>
      <c r="C29" s="218">
        <v>353914</v>
      </c>
    </row>
    <row r="30" spans="1:3" ht="14.25">
      <c r="A30" s="219" t="s">
        <v>277</v>
      </c>
      <c r="B30" s="220">
        <v>2246</v>
      </c>
      <c r="C30" s="218">
        <v>14185</v>
      </c>
    </row>
    <row r="31" spans="1:3" ht="14.25">
      <c r="A31" s="219" t="s">
        <v>277</v>
      </c>
      <c r="B31" s="220">
        <v>5250</v>
      </c>
      <c r="C31" s="218">
        <v>60000</v>
      </c>
    </row>
    <row r="32" spans="1:3" ht="15">
      <c r="A32" s="221" t="s">
        <v>86</v>
      </c>
      <c r="B32" s="221"/>
      <c r="C32" s="222">
        <f>SUM(C23:C31)</f>
        <v>1535280</v>
      </c>
    </row>
    <row r="34" ht="15.75">
      <c r="A34" s="214" t="s">
        <v>279</v>
      </c>
    </row>
    <row r="35" spans="1:3" ht="25.5">
      <c r="A35" s="215"/>
      <c r="B35" s="216" t="s">
        <v>8</v>
      </c>
      <c r="C35" s="249" t="s">
        <v>384</v>
      </c>
    </row>
    <row r="36" spans="1:3" ht="14.25">
      <c r="A36" s="219" t="s">
        <v>250</v>
      </c>
      <c r="B36" s="43">
        <v>2310</v>
      </c>
      <c r="C36" s="218">
        <v>400</v>
      </c>
    </row>
    <row r="37" spans="1:3" ht="14.25">
      <c r="A37" s="219" t="s">
        <v>171</v>
      </c>
      <c r="B37" s="43">
        <v>2229</v>
      </c>
      <c r="C37" s="218">
        <v>17615</v>
      </c>
    </row>
    <row r="38" spans="1:3" ht="14.25">
      <c r="A38" s="219" t="s">
        <v>251</v>
      </c>
      <c r="B38" s="43">
        <v>5230</v>
      </c>
      <c r="C38" s="218">
        <v>900</v>
      </c>
    </row>
    <row r="39" spans="1:3" ht="14.25">
      <c r="A39" s="220" t="s">
        <v>172</v>
      </c>
      <c r="B39" s="43">
        <v>1100</v>
      </c>
      <c r="C39" s="218">
        <v>29000</v>
      </c>
    </row>
    <row r="40" spans="1:3" ht="14.25">
      <c r="A40" s="220" t="s">
        <v>173</v>
      </c>
      <c r="B40" s="43">
        <v>1200</v>
      </c>
      <c r="C40" s="218">
        <v>6986</v>
      </c>
    </row>
    <row r="41" spans="1:3" ht="14.25">
      <c r="A41" s="220" t="s">
        <v>174</v>
      </c>
      <c r="B41" s="43">
        <v>2229</v>
      </c>
      <c r="C41" s="218">
        <v>6160</v>
      </c>
    </row>
    <row r="42" spans="1:4" ht="14.25">
      <c r="A42" s="220" t="s">
        <v>253</v>
      </c>
      <c r="B42" s="43">
        <v>2310</v>
      </c>
      <c r="C42" s="251">
        <v>3000</v>
      </c>
      <c r="D42" s="47"/>
    </row>
    <row r="43" spans="1:3" ht="14.25">
      <c r="A43" s="220" t="s">
        <v>175</v>
      </c>
      <c r="B43" s="43">
        <v>2322</v>
      </c>
      <c r="C43" s="251">
        <v>2850</v>
      </c>
    </row>
    <row r="44" spans="1:3" ht="14.25">
      <c r="A44" s="220" t="s">
        <v>302</v>
      </c>
      <c r="B44" s="43">
        <v>2269</v>
      </c>
      <c r="C44" s="218">
        <v>1350</v>
      </c>
    </row>
    <row r="45" spans="1:3" ht="14.25">
      <c r="A45" s="220" t="s">
        <v>256</v>
      </c>
      <c r="B45" s="43">
        <v>2240</v>
      </c>
      <c r="C45" s="218">
        <v>500</v>
      </c>
    </row>
    <row r="46" spans="1:3" ht="15">
      <c r="A46" s="220" t="s">
        <v>101</v>
      </c>
      <c r="B46" s="221"/>
      <c r="C46" s="222">
        <f>SUM(C36:C45)</f>
        <v>68761</v>
      </c>
    </row>
    <row r="47" spans="1:3" ht="12.75">
      <c r="A47" s="61" t="s">
        <v>177</v>
      </c>
      <c r="B47" s="61"/>
      <c r="C47" t="s">
        <v>178</v>
      </c>
    </row>
  </sheetData>
  <mergeCells count="2">
    <mergeCell ref="A21:B21"/>
    <mergeCell ref="A1:B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A56" sqref="A56:G80"/>
    </sheetView>
  </sheetViews>
  <sheetFormatPr defaultColWidth="9.140625" defaultRowHeight="12.75" outlineLevelCol="1"/>
  <cols>
    <col min="1" max="1" width="5.00390625" style="0" customWidth="1"/>
    <col min="2" max="2" width="37.00390625" style="0" customWidth="1"/>
    <col min="3" max="3" width="7.00390625" style="0" customWidth="1"/>
    <col min="4" max="4" width="10.8515625" style="0" hidden="1" customWidth="1" outlineLevel="1"/>
    <col min="5" max="5" width="12.7109375" style="0" customWidth="1" collapsed="1"/>
  </cols>
  <sheetData>
    <row r="1" ht="12.75">
      <c r="C1" t="s">
        <v>179</v>
      </c>
    </row>
    <row r="2" ht="12.75">
      <c r="C2" t="s">
        <v>180</v>
      </c>
    </row>
    <row r="3" ht="12.75">
      <c r="C3" t="s">
        <v>403</v>
      </c>
    </row>
    <row r="5" spans="2:3" s="73" customFormat="1" ht="18.75" thickBot="1">
      <c r="B5" s="536" t="s">
        <v>181</v>
      </c>
      <c r="C5" s="536"/>
    </row>
    <row r="6" spans="1:5" ht="48" thickBot="1">
      <c r="A6" s="223" t="s">
        <v>182</v>
      </c>
      <c r="B6" s="82" t="s">
        <v>183</v>
      </c>
      <c r="C6" s="224" t="s">
        <v>385</v>
      </c>
      <c r="D6" s="225" t="s">
        <v>184</v>
      </c>
      <c r="E6" s="239" t="s">
        <v>249</v>
      </c>
    </row>
    <row r="7" spans="1:6" ht="12.75">
      <c r="A7" s="231">
        <v>1</v>
      </c>
      <c r="B7" s="278" t="s">
        <v>185</v>
      </c>
      <c r="C7" s="278"/>
      <c r="D7" s="279">
        <v>111144</v>
      </c>
      <c r="E7" s="366">
        <v>144014</v>
      </c>
      <c r="F7" s="23"/>
    </row>
    <row r="8" spans="1:6" ht="12.75">
      <c r="A8" s="12">
        <v>2</v>
      </c>
      <c r="B8" s="13" t="s">
        <v>186</v>
      </c>
      <c r="C8" s="13"/>
      <c r="D8" s="274">
        <v>2000</v>
      </c>
      <c r="E8" s="367">
        <v>3000</v>
      </c>
      <c r="F8" s="23"/>
    </row>
    <row r="9" spans="1:6" ht="12.75">
      <c r="A9" s="12">
        <v>3</v>
      </c>
      <c r="B9" s="227" t="s">
        <v>187</v>
      </c>
      <c r="C9" s="227"/>
      <c r="D9" s="274">
        <v>15500</v>
      </c>
      <c r="E9" s="367">
        <v>16956</v>
      </c>
      <c r="F9" s="98"/>
    </row>
    <row r="10" spans="1:6" ht="12.75">
      <c r="A10" s="12">
        <v>4</v>
      </c>
      <c r="B10" s="227" t="s">
        <v>188</v>
      </c>
      <c r="C10" s="227"/>
      <c r="D10" s="274">
        <v>16000</v>
      </c>
      <c r="E10" s="367"/>
      <c r="F10" s="23"/>
    </row>
    <row r="11" spans="1:6" ht="12.75">
      <c r="A11" s="12">
        <v>5</v>
      </c>
      <c r="B11" s="227" t="s">
        <v>189</v>
      </c>
      <c r="C11" s="227"/>
      <c r="D11" s="274">
        <v>19998</v>
      </c>
      <c r="E11" s="367">
        <v>40074</v>
      </c>
      <c r="F11" s="23"/>
    </row>
    <row r="12" spans="1:6" ht="12.75">
      <c r="A12" s="12">
        <v>6</v>
      </c>
      <c r="B12" s="227" t="s">
        <v>270</v>
      </c>
      <c r="C12" s="227"/>
      <c r="D12" s="274">
        <v>5361</v>
      </c>
      <c r="E12" s="367">
        <v>8496</v>
      </c>
      <c r="F12" s="271"/>
    </row>
    <row r="13" spans="1:6" ht="25.5">
      <c r="A13" s="12">
        <v>7</v>
      </c>
      <c r="B13" s="227" t="s">
        <v>271</v>
      </c>
      <c r="C13" s="227"/>
      <c r="D13" s="274">
        <v>67809</v>
      </c>
      <c r="E13" s="367">
        <v>665436</v>
      </c>
      <c r="F13" s="23"/>
    </row>
    <row r="14" spans="1:6" ht="12.75">
      <c r="A14" s="12">
        <v>8</v>
      </c>
      <c r="B14" s="227" t="s">
        <v>190</v>
      </c>
      <c r="C14" s="227"/>
      <c r="D14" s="274">
        <v>30000</v>
      </c>
      <c r="E14" s="367">
        <v>37645</v>
      </c>
      <c r="F14" s="98"/>
    </row>
    <row r="15" spans="1:6" ht="12.75">
      <c r="A15" s="12">
        <v>9</v>
      </c>
      <c r="B15" s="227" t="s">
        <v>191</v>
      </c>
      <c r="C15" s="227"/>
      <c r="D15" s="274">
        <v>13934</v>
      </c>
      <c r="E15" s="367">
        <v>17679</v>
      </c>
      <c r="F15" s="23"/>
    </row>
    <row r="16" spans="1:6" ht="12.75">
      <c r="A16" s="12">
        <v>10</v>
      </c>
      <c r="B16" s="227" t="s">
        <v>192</v>
      </c>
      <c r="C16" s="227"/>
      <c r="D16" s="274">
        <v>8711</v>
      </c>
      <c r="E16" s="367">
        <v>11710</v>
      </c>
      <c r="F16" s="23"/>
    </row>
    <row r="17" spans="1:6" ht="12.75">
      <c r="A17" s="12">
        <v>11</v>
      </c>
      <c r="B17" s="227" t="s">
        <v>193</v>
      </c>
      <c r="C17" s="227"/>
      <c r="D17" s="274">
        <v>6000</v>
      </c>
      <c r="E17" s="367">
        <v>12000</v>
      </c>
      <c r="F17" s="98"/>
    </row>
    <row r="18" spans="1:6" ht="12.75">
      <c r="A18" s="12">
        <v>12</v>
      </c>
      <c r="B18" s="227" t="s">
        <v>194</v>
      </c>
      <c r="C18" s="227"/>
      <c r="D18" s="274">
        <v>13776</v>
      </c>
      <c r="E18" s="367">
        <v>17203</v>
      </c>
      <c r="F18" s="23"/>
    </row>
    <row r="19" spans="1:6" ht="12.75">
      <c r="A19" s="12">
        <v>13</v>
      </c>
      <c r="B19" s="227" t="s">
        <v>195</v>
      </c>
      <c r="C19" s="227"/>
      <c r="D19" s="274">
        <v>4467</v>
      </c>
      <c r="E19" s="99">
        <v>4467</v>
      </c>
      <c r="F19" s="23"/>
    </row>
    <row r="20" spans="1:6" ht="25.5">
      <c r="A20" s="12">
        <v>14</v>
      </c>
      <c r="B20" s="227" t="s">
        <v>196</v>
      </c>
      <c r="C20" s="227"/>
      <c r="D20" s="274">
        <v>2500</v>
      </c>
      <c r="E20" s="367">
        <v>1600</v>
      </c>
      <c r="F20" s="23"/>
    </row>
    <row r="21" spans="1:6" ht="12.75">
      <c r="A21" s="12">
        <v>15</v>
      </c>
      <c r="B21" s="43" t="s">
        <v>197</v>
      </c>
      <c r="C21" s="217"/>
      <c r="D21" s="260">
        <v>5000</v>
      </c>
      <c r="E21" s="367">
        <v>6000</v>
      </c>
      <c r="F21" s="23"/>
    </row>
    <row r="22" spans="1:6" ht="12.75">
      <c r="A22" s="12">
        <v>16</v>
      </c>
      <c r="B22" s="227" t="s">
        <v>198</v>
      </c>
      <c r="C22" s="217"/>
      <c r="D22" s="274">
        <v>9000</v>
      </c>
      <c r="E22" s="368">
        <v>9000</v>
      </c>
      <c r="F22" s="280"/>
    </row>
    <row r="23" spans="1:6" ht="12.75">
      <c r="A23" s="12">
        <v>17</v>
      </c>
      <c r="B23" s="43" t="s">
        <v>199</v>
      </c>
      <c r="C23" s="217"/>
      <c r="D23" s="274">
        <v>300</v>
      </c>
      <c r="E23" s="367">
        <v>456</v>
      </c>
      <c r="F23" s="23"/>
    </row>
    <row r="24" spans="1:6" ht="12.75">
      <c r="A24" s="12">
        <v>18</v>
      </c>
      <c r="B24" s="43" t="s">
        <v>272</v>
      </c>
      <c r="C24" s="217"/>
      <c r="D24" s="274"/>
      <c r="E24" s="367">
        <v>2500</v>
      </c>
      <c r="F24" s="23"/>
    </row>
    <row r="25" spans="1:6" ht="25.5">
      <c r="A25" s="12">
        <v>19</v>
      </c>
      <c r="B25" s="217" t="s">
        <v>306</v>
      </c>
      <c r="C25" s="234"/>
      <c r="D25" s="277"/>
      <c r="E25" s="369">
        <v>3000</v>
      </c>
      <c r="F25" s="23"/>
    </row>
    <row r="26" spans="1:6" ht="12.75">
      <c r="A26" s="12">
        <v>20</v>
      </c>
      <c r="B26" s="43" t="s">
        <v>273</v>
      </c>
      <c r="C26" s="217"/>
      <c r="D26" s="274">
        <v>11670</v>
      </c>
      <c r="E26" s="367">
        <v>9393</v>
      </c>
      <c r="F26" s="23"/>
    </row>
    <row r="27" spans="1:6" ht="12.75">
      <c r="A27" s="12">
        <v>21</v>
      </c>
      <c r="B27" s="43" t="s">
        <v>275</v>
      </c>
      <c r="C27" s="217"/>
      <c r="D27" s="274">
        <v>21184</v>
      </c>
      <c r="E27" s="367">
        <v>14182</v>
      </c>
      <c r="F27" s="23"/>
    </row>
    <row r="28" spans="1:6" ht="12.75">
      <c r="A28" s="12">
        <v>22</v>
      </c>
      <c r="B28" s="43" t="s">
        <v>274</v>
      </c>
      <c r="C28" s="217"/>
      <c r="D28" s="274">
        <v>20000</v>
      </c>
      <c r="E28" s="367">
        <v>25000</v>
      </c>
      <c r="F28" s="23"/>
    </row>
    <row r="29" spans="1:6" ht="12.75">
      <c r="A29" s="12">
        <v>23</v>
      </c>
      <c r="B29" s="43" t="s">
        <v>176</v>
      </c>
      <c r="C29" s="217"/>
      <c r="D29" s="218"/>
      <c r="E29" s="367">
        <v>24000</v>
      </c>
      <c r="F29" s="23"/>
    </row>
    <row r="30" spans="1:6" ht="12.75">
      <c r="A30" s="12">
        <v>24</v>
      </c>
      <c r="B30" s="43" t="s">
        <v>286</v>
      </c>
      <c r="C30" s="217"/>
      <c r="D30" s="218"/>
      <c r="E30" s="367">
        <v>6033</v>
      </c>
      <c r="F30" s="23"/>
    </row>
    <row r="31" spans="1:6" ht="12.75">
      <c r="A31" s="12">
        <v>25</v>
      </c>
      <c r="B31" s="43" t="s">
        <v>287</v>
      </c>
      <c r="C31" s="217"/>
      <c r="D31" s="218"/>
      <c r="E31" s="367">
        <v>12000</v>
      </c>
      <c r="F31" s="23"/>
    </row>
    <row r="32" spans="1:6" s="252" customFormat="1" ht="12.75">
      <c r="A32" s="322">
        <v>26</v>
      </c>
      <c r="B32" s="323" t="s">
        <v>292</v>
      </c>
      <c r="C32" s="324"/>
      <c r="D32" s="325"/>
      <c r="E32" s="370">
        <v>10000</v>
      </c>
      <c r="F32" s="326"/>
    </row>
    <row r="33" spans="1:6" ht="24">
      <c r="A33" s="12">
        <v>27</v>
      </c>
      <c r="B33" s="250" t="s">
        <v>255</v>
      </c>
      <c r="C33" s="217"/>
      <c r="D33" s="218"/>
      <c r="E33" s="367">
        <v>5600</v>
      </c>
      <c r="F33" s="23"/>
    </row>
    <row r="34" spans="1:6" ht="24">
      <c r="A34" s="12">
        <v>28</v>
      </c>
      <c r="B34" s="250" t="s">
        <v>257</v>
      </c>
      <c r="C34" s="217"/>
      <c r="D34" s="274"/>
      <c r="E34" s="367">
        <v>500</v>
      </c>
      <c r="F34" s="23"/>
    </row>
    <row r="35" spans="1:6" ht="12.75">
      <c r="A35" s="12">
        <v>29</v>
      </c>
      <c r="B35" s="250" t="s">
        <v>296</v>
      </c>
      <c r="C35" s="217"/>
      <c r="D35" s="274"/>
      <c r="E35" s="367">
        <v>26000</v>
      </c>
      <c r="F35" s="23"/>
    </row>
    <row r="36" spans="1:6" ht="12.75">
      <c r="A36" s="12">
        <v>30</v>
      </c>
      <c r="B36" s="250" t="s">
        <v>305</v>
      </c>
      <c r="C36" s="217"/>
      <c r="D36" s="274"/>
      <c r="E36" s="367">
        <v>20000</v>
      </c>
      <c r="F36" s="23"/>
    </row>
    <row r="37" spans="1:6" ht="13.5" thickBot="1">
      <c r="A37" s="12">
        <v>31</v>
      </c>
      <c r="B37" s="321" t="s">
        <v>200</v>
      </c>
      <c r="C37" s="234"/>
      <c r="D37" s="277">
        <v>12690</v>
      </c>
      <c r="E37" s="369"/>
      <c r="F37" s="23"/>
    </row>
    <row r="38" spans="1:6" ht="13.5" thickBot="1">
      <c r="A38" s="55"/>
      <c r="B38" s="228" t="s">
        <v>86</v>
      </c>
      <c r="C38" s="229"/>
      <c r="D38" s="261">
        <f>SUM(D7:D37)</f>
        <v>397044</v>
      </c>
      <c r="E38" s="230">
        <f>SUM(E7:E37)</f>
        <v>1153944</v>
      </c>
      <c r="F38" s="150"/>
    </row>
    <row r="39" spans="1:6" ht="12.75">
      <c r="A39" s="226">
        <v>31</v>
      </c>
      <c r="B39" s="234" t="s">
        <v>201</v>
      </c>
      <c r="C39" s="234"/>
      <c r="D39" s="275">
        <v>25300</v>
      </c>
      <c r="E39" s="371">
        <v>25582</v>
      </c>
      <c r="F39" s="23"/>
    </row>
    <row r="40" spans="1:5" ht="13.5" thickBot="1">
      <c r="A40" s="12">
        <v>32</v>
      </c>
      <c r="B40" s="217" t="s">
        <v>297</v>
      </c>
      <c r="C40" s="217"/>
      <c r="D40" s="275">
        <v>16200</v>
      </c>
      <c r="E40" s="367">
        <v>11177</v>
      </c>
    </row>
    <row r="41" spans="1:5" ht="12.75">
      <c r="A41" s="231">
        <v>21</v>
      </c>
      <c r="B41" s="43" t="s">
        <v>108</v>
      </c>
      <c r="C41" s="217"/>
      <c r="D41" s="260">
        <v>25000</v>
      </c>
      <c r="E41" s="367"/>
    </row>
    <row r="42" spans="1:5" ht="13.5" thickBot="1">
      <c r="A42" s="232"/>
      <c r="B42" s="233" t="s">
        <v>276</v>
      </c>
      <c r="C42" s="234"/>
      <c r="D42" s="276">
        <v>13979</v>
      </c>
      <c r="E42" s="372"/>
    </row>
    <row r="43" spans="1:5" ht="13.5" thickBot="1">
      <c r="A43" s="235"/>
      <c r="B43" s="236" t="s">
        <v>181</v>
      </c>
      <c r="C43" s="237"/>
      <c r="D43" s="261">
        <f>SUM(D38:D42)</f>
        <v>477523</v>
      </c>
      <c r="E43" s="230">
        <f>SUM(E38:E42)</f>
        <v>1190703</v>
      </c>
    </row>
    <row r="44" spans="1:5" ht="12.75">
      <c r="A44" s="157"/>
      <c r="B44" s="150" t="s">
        <v>202</v>
      </c>
      <c r="C44" s="150"/>
      <c r="D44" s="238">
        <v>3696192</v>
      </c>
      <c r="E44" s="238">
        <v>6179250</v>
      </c>
    </row>
    <row r="45" spans="1:4" ht="12.75">
      <c r="A45" s="157"/>
      <c r="B45" s="150"/>
      <c r="C45" s="150"/>
      <c r="D45" s="98"/>
    </row>
    <row r="46" spans="2:6" ht="12" customHeight="1">
      <c r="B46" s="61" t="s">
        <v>177</v>
      </c>
      <c r="C46" s="61"/>
      <c r="F46" t="s">
        <v>178</v>
      </c>
    </row>
    <row r="47" spans="2:3" ht="12.75" hidden="1">
      <c r="B47" s="61"/>
      <c r="C47" s="61"/>
    </row>
    <row r="48" spans="2:3" ht="12.75">
      <c r="B48" s="61"/>
      <c r="C48" s="61"/>
    </row>
    <row r="49" spans="2:3" ht="12.75">
      <c r="B49" s="61"/>
      <c r="C49" s="61"/>
    </row>
    <row r="50" spans="2:3" ht="12.75">
      <c r="B50" s="61"/>
      <c r="C50" s="61"/>
    </row>
    <row r="51" spans="2:3" ht="12.75">
      <c r="B51" s="61"/>
      <c r="C51" s="61"/>
    </row>
    <row r="52" spans="2:3" ht="12.75">
      <c r="B52" s="61"/>
      <c r="C52" s="61"/>
    </row>
    <row r="53" spans="2:3" ht="12.75">
      <c r="B53" s="61"/>
      <c r="C53" s="61"/>
    </row>
    <row r="54" spans="2:3" ht="12.75">
      <c r="B54" s="61"/>
      <c r="C54" s="61"/>
    </row>
    <row r="55" spans="2:3" ht="12.75">
      <c r="B55" s="61"/>
      <c r="C55" s="61"/>
    </row>
    <row r="56" spans="2:3" ht="12.75">
      <c r="B56" s="61"/>
      <c r="C56" t="s">
        <v>179</v>
      </c>
    </row>
    <row r="57" spans="2:3" ht="12.75">
      <c r="B57" s="61"/>
      <c r="C57" t="s">
        <v>180</v>
      </c>
    </row>
    <row r="58" spans="2:3" ht="12.75">
      <c r="B58" s="61"/>
      <c r="C58" t="s">
        <v>403</v>
      </c>
    </row>
    <row r="59" ht="12.75">
      <c r="B59" s="61"/>
    </row>
    <row r="60" spans="2:3" ht="18.75" thickBot="1">
      <c r="B60" s="537" t="s">
        <v>203</v>
      </c>
      <c r="C60" s="537"/>
    </row>
    <row r="61" spans="2:5" ht="48" thickBot="1">
      <c r="B61" s="81" t="s">
        <v>183</v>
      </c>
      <c r="C61" s="224" t="s">
        <v>385</v>
      </c>
      <c r="D61" s="272" t="s">
        <v>204</v>
      </c>
      <c r="E61" s="239" t="s">
        <v>265</v>
      </c>
    </row>
    <row r="62" spans="2:5" ht="12.75">
      <c r="B62" s="241" t="s">
        <v>205</v>
      </c>
      <c r="C62" s="234"/>
      <c r="D62" s="373">
        <v>36500</v>
      </c>
      <c r="E62" s="374">
        <v>103354</v>
      </c>
    </row>
    <row r="63" spans="2:5" ht="12.75">
      <c r="B63" s="240" t="s">
        <v>206</v>
      </c>
      <c r="C63" s="217"/>
      <c r="D63" s="375"/>
      <c r="E63" s="376"/>
    </row>
    <row r="64" spans="2:5" ht="12.75">
      <c r="B64" s="240" t="s">
        <v>207</v>
      </c>
      <c r="C64" s="217"/>
      <c r="D64" s="375">
        <v>78772</v>
      </c>
      <c r="E64" s="376">
        <v>92945</v>
      </c>
    </row>
    <row r="65" spans="2:5" ht="26.25" thickBot="1">
      <c r="B65" s="240" t="s">
        <v>208</v>
      </c>
      <c r="C65" s="217"/>
      <c r="D65" s="375">
        <v>32000</v>
      </c>
      <c r="E65" s="376"/>
    </row>
    <row r="66" spans="2:5" ht="13.5" thickBot="1">
      <c r="B66" s="235" t="s">
        <v>203</v>
      </c>
      <c r="C66" s="237"/>
      <c r="D66" s="377">
        <f>SUM(D62:D65)</f>
        <v>147272</v>
      </c>
      <c r="E66" s="378">
        <f>SUM(E62:E65)</f>
        <v>196299</v>
      </c>
    </row>
    <row r="67" spans="2:5" ht="13.5" thickBot="1">
      <c r="B67" s="242" t="s">
        <v>209</v>
      </c>
      <c r="C67" s="243"/>
      <c r="D67" s="373">
        <v>16800</v>
      </c>
      <c r="E67" s="379">
        <v>15646</v>
      </c>
    </row>
    <row r="68" spans="2:5" ht="13.5" thickBot="1">
      <c r="B68" s="235" t="s">
        <v>203</v>
      </c>
      <c r="C68" s="21"/>
      <c r="D68" s="380">
        <f>SUM(D66:D67)</f>
        <v>164072</v>
      </c>
      <c r="E68" s="381">
        <f>SUM(E66:E67)</f>
        <v>211945</v>
      </c>
    </row>
    <row r="69" ht="12.75">
      <c r="J69" s="135"/>
    </row>
    <row r="70" spans="2:6" ht="12.75">
      <c r="B70" s="61" t="s">
        <v>177</v>
      </c>
      <c r="C70" s="61"/>
      <c r="F70" t="s">
        <v>178</v>
      </c>
    </row>
    <row r="71" spans="2:3" ht="12.75">
      <c r="B71" s="61"/>
      <c r="C71" s="61"/>
    </row>
    <row r="72" spans="2:3" ht="12.75">
      <c r="B72" s="61"/>
      <c r="C72" s="61"/>
    </row>
    <row r="74" spans="2:6" ht="38.25">
      <c r="B74" s="248" t="s">
        <v>227</v>
      </c>
      <c r="C74" s="248" t="s">
        <v>228</v>
      </c>
      <c r="D74" s="249" t="s">
        <v>232</v>
      </c>
      <c r="E74" s="249" t="s">
        <v>232</v>
      </c>
      <c r="F74" s="249"/>
    </row>
    <row r="75" spans="2:6" ht="12.75">
      <c r="B75" s="43" t="s">
        <v>359</v>
      </c>
      <c r="C75" s="43">
        <v>2242</v>
      </c>
      <c r="D75" s="251">
        <v>100</v>
      </c>
      <c r="E75" s="251">
        <v>100</v>
      </c>
      <c r="F75" s="364" t="s">
        <v>266</v>
      </c>
    </row>
    <row r="76" spans="2:6" ht="12.75">
      <c r="B76" s="43"/>
      <c r="C76" s="43">
        <v>2322</v>
      </c>
      <c r="D76" s="251">
        <v>800</v>
      </c>
      <c r="E76" s="251">
        <v>800</v>
      </c>
      <c r="F76" s="364" t="s">
        <v>224</v>
      </c>
    </row>
    <row r="77" spans="2:6" ht="12.75">
      <c r="B77" s="43"/>
      <c r="C77" s="43">
        <v>2342</v>
      </c>
      <c r="D77" s="251">
        <v>2993</v>
      </c>
      <c r="E77" s="251">
        <v>2993</v>
      </c>
      <c r="F77" s="364" t="s">
        <v>267</v>
      </c>
    </row>
    <row r="78" spans="2:6" ht="15">
      <c r="B78" s="285" t="s">
        <v>86</v>
      </c>
      <c r="C78" s="215"/>
      <c r="D78" s="331">
        <f>SUM(D74:D77)</f>
        <v>3893</v>
      </c>
      <c r="E78" s="331">
        <f>SUM(E74:E77)</f>
        <v>3893</v>
      </c>
      <c r="F78" s="43"/>
    </row>
    <row r="80" spans="2:6" ht="12.75">
      <c r="B80" s="61" t="s">
        <v>177</v>
      </c>
      <c r="C80" s="61"/>
      <c r="F80" t="s">
        <v>178</v>
      </c>
    </row>
  </sheetData>
  <mergeCells count="2">
    <mergeCell ref="B5:C5"/>
    <mergeCell ref="B60:C60"/>
  </mergeCells>
  <printOptions/>
  <pageMargins left="1.3385826771653544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B8" sqref="B8"/>
    </sheetView>
  </sheetViews>
  <sheetFormatPr defaultColWidth="9.140625" defaultRowHeight="12.75"/>
  <cols>
    <col min="1" max="1" width="53.421875" style="0" customWidth="1"/>
    <col min="2" max="2" width="9.7109375" style="0" customWidth="1"/>
    <col min="3" max="3" width="18.28125" style="101" customWidth="1"/>
  </cols>
  <sheetData>
    <row r="1" spans="1:2" ht="21" thickBot="1">
      <c r="A1" s="538" t="s">
        <v>308</v>
      </c>
      <c r="B1" s="538"/>
    </row>
    <row r="2" spans="1:3" ht="18.75" thickBot="1">
      <c r="A2" s="70" t="s">
        <v>82</v>
      </c>
      <c r="B2" s="71" t="s">
        <v>8</v>
      </c>
      <c r="C2" s="72" t="s">
        <v>83</v>
      </c>
    </row>
    <row r="3" spans="1:3" ht="12.75">
      <c r="A3" t="s">
        <v>309</v>
      </c>
      <c r="B3">
        <v>3260</v>
      </c>
      <c r="C3" s="101">
        <v>5000</v>
      </c>
    </row>
    <row r="5" spans="1:3" ht="20.25">
      <c r="A5" s="539" t="s">
        <v>280</v>
      </c>
      <c r="B5" s="539"/>
      <c r="C5" s="539"/>
    </row>
    <row r="6" spans="1:3" ht="21" thickBot="1">
      <c r="A6" s="69"/>
      <c r="B6" s="69"/>
      <c r="C6" s="69"/>
    </row>
    <row r="7" spans="1:3" ht="18.75" thickBot="1">
      <c r="A7" s="70" t="s">
        <v>82</v>
      </c>
      <c r="B7" s="71" t="s">
        <v>8</v>
      </c>
      <c r="C7" s="72" t="s">
        <v>83</v>
      </c>
    </row>
    <row r="8" spans="1:5" ht="15">
      <c r="A8" s="74" t="s">
        <v>233</v>
      </c>
      <c r="B8" s="75">
        <v>2279</v>
      </c>
      <c r="C8" s="76">
        <v>1623</v>
      </c>
      <c r="D8" s="77"/>
      <c r="E8" s="47"/>
    </row>
    <row r="9" spans="1:5" ht="30">
      <c r="A9" s="78" t="s">
        <v>238</v>
      </c>
      <c r="B9" s="79">
        <v>5250</v>
      </c>
      <c r="C9" s="80">
        <v>35000</v>
      </c>
      <c r="D9" s="47"/>
      <c r="E9" s="47"/>
    </row>
    <row r="10" spans="1:5" ht="15">
      <c r="A10" s="78" t="s">
        <v>237</v>
      </c>
      <c r="B10" s="79">
        <v>5250</v>
      </c>
      <c r="C10" s="80">
        <v>5000</v>
      </c>
      <c r="D10" s="47"/>
      <c r="E10" s="47"/>
    </row>
    <row r="11" spans="1:3" s="135" customFormat="1" ht="33.75" customHeight="1">
      <c r="A11" s="382" t="s">
        <v>248</v>
      </c>
      <c r="B11" s="383">
        <v>2279</v>
      </c>
      <c r="C11" s="384">
        <v>2000</v>
      </c>
    </row>
    <row r="12" spans="1:3" ht="33.75" customHeight="1">
      <c r="A12" s="78" t="s">
        <v>85</v>
      </c>
      <c r="B12" s="79">
        <v>2279</v>
      </c>
      <c r="C12" s="80">
        <v>1500</v>
      </c>
    </row>
    <row r="13" spans="1:3" ht="18" customHeight="1">
      <c r="A13" s="78" t="s">
        <v>234</v>
      </c>
      <c r="B13" s="79">
        <v>2279</v>
      </c>
      <c r="C13" s="80">
        <v>1699</v>
      </c>
    </row>
    <row r="14" spans="1:3" s="135" customFormat="1" ht="18" customHeight="1">
      <c r="A14" s="382" t="s">
        <v>235</v>
      </c>
      <c r="B14" s="383">
        <v>2279</v>
      </c>
      <c r="C14" s="384">
        <v>2000</v>
      </c>
    </row>
    <row r="15" spans="1:3" s="135" customFormat="1" ht="18" customHeight="1">
      <c r="A15" s="382" t="s">
        <v>236</v>
      </c>
      <c r="B15" s="383">
        <v>2279</v>
      </c>
      <c r="C15" s="384">
        <v>3000</v>
      </c>
    </row>
    <row r="16" spans="1:3" ht="30">
      <c r="A16" s="78" t="s">
        <v>240</v>
      </c>
      <c r="B16" s="79">
        <v>5250</v>
      </c>
      <c r="C16" s="80">
        <v>2466</v>
      </c>
    </row>
    <row r="17" spans="1:3" ht="30">
      <c r="A17" s="78" t="s">
        <v>239</v>
      </c>
      <c r="B17" s="79">
        <v>5250</v>
      </c>
      <c r="C17" s="80">
        <v>2358</v>
      </c>
    </row>
    <row r="18" spans="1:3" ht="30">
      <c r="A18" s="78" t="s">
        <v>241</v>
      </c>
      <c r="B18" s="79">
        <v>2279</v>
      </c>
      <c r="C18" s="80">
        <v>15000</v>
      </c>
    </row>
    <row r="19" spans="1:3" s="135" customFormat="1" ht="30">
      <c r="A19" s="382" t="s">
        <v>242</v>
      </c>
      <c r="B19" s="383">
        <v>5250</v>
      </c>
      <c r="C19" s="384">
        <v>3000</v>
      </c>
    </row>
    <row r="20" spans="1:3" s="135" customFormat="1" ht="45">
      <c r="A20" s="382" t="s">
        <v>84</v>
      </c>
      <c r="B20" s="383">
        <v>5250</v>
      </c>
      <c r="C20" s="384">
        <v>3000</v>
      </c>
    </row>
    <row r="21" spans="1:3" ht="15">
      <c r="A21" s="78" t="s">
        <v>243</v>
      </c>
      <c r="B21" s="79">
        <v>5250</v>
      </c>
      <c r="C21" s="80">
        <v>500</v>
      </c>
    </row>
    <row r="22" spans="1:3" ht="15">
      <c r="A22" s="78" t="s">
        <v>298</v>
      </c>
      <c r="B22" s="79">
        <v>5250</v>
      </c>
      <c r="C22" s="80">
        <v>20000</v>
      </c>
    </row>
    <row r="23" spans="1:3" ht="15">
      <c r="A23" s="78" t="s">
        <v>316</v>
      </c>
      <c r="B23" s="79">
        <v>5250</v>
      </c>
      <c r="C23" s="80">
        <v>20000</v>
      </c>
    </row>
    <row r="24" spans="1:3" ht="45">
      <c r="A24" s="78" t="s">
        <v>358</v>
      </c>
      <c r="B24" s="79">
        <v>5250</v>
      </c>
      <c r="C24" s="80">
        <v>20000</v>
      </c>
    </row>
    <row r="25" spans="1:3" ht="30.75" thickBot="1">
      <c r="A25" s="78" t="s">
        <v>244</v>
      </c>
      <c r="B25" s="79">
        <v>5250</v>
      </c>
      <c r="C25" s="80">
        <v>20000</v>
      </c>
    </row>
    <row r="26" spans="1:3" ht="16.5" thickBot="1">
      <c r="A26" s="81" t="s">
        <v>86</v>
      </c>
      <c r="B26" s="82"/>
      <c r="C26" s="83">
        <f>SUM(C8:C25)</f>
        <v>158146</v>
      </c>
    </row>
    <row r="27" spans="1:3" ht="21" thickBot="1">
      <c r="A27" s="540" t="s">
        <v>281</v>
      </c>
      <c r="B27" s="540"/>
      <c r="C27" s="540"/>
    </row>
    <row r="28" spans="1:4" ht="18.75" thickBot="1">
      <c r="A28" s="70" t="s">
        <v>82</v>
      </c>
      <c r="B28" s="71" t="s">
        <v>8</v>
      </c>
      <c r="C28" s="72" t="s">
        <v>83</v>
      </c>
      <c r="D28" s="61"/>
    </row>
    <row r="29" spans="1:3" ht="15">
      <c r="A29" s="84" t="s">
        <v>87</v>
      </c>
      <c r="B29" s="85">
        <v>2240</v>
      </c>
      <c r="C29" s="86">
        <v>60600</v>
      </c>
    </row>
    <row r="30" spans="1:3" ht="15">
      <c r="A30" s="84" t="s">
        <v>88</v>
      </c>
      <c r="B30" s="79">
        <v>2240</v>
      </c>
      <c r="C30" s="80">
        <v>106897</v>
      </c>
    </row>
    <row r="31" spans="1:3" ht="15.75" thickBot="1">
      <c r="A31" s="87" t="s">
        <v>89</v>
      </c>
      <c r="B31" s="85">
        <v>2220</v>
      </c>
      <c r="C31" s="86">
        <v>68850</v>
      </c>
    </row>
    <row r="32" spans="1:5" ht="16.5" thickBot="1">
      <c r="A32" s="88" t="s">
        <v>86</v>
      </c>
      <c r="B32" s="89"/>
      <c r="C32" s="90">
        <f>SUM(C29:C31)</f>
        <v>236347</v>
      </c>
      <c r="E32" s="73"/>
    </row>
    <row r="33" spans="1:3" ht="21" thickBot="1">
      <c r="A33" s="540" t="s">
        <v>282</v>
      </c>
      <c r="B33" s="540"/>
      <c r="C33" s="540"/>
    </row>
    <row r="34" spans="1:4" ht="18.75" thickBot="1">
      <c r="A34" s="70" t="s">
        <v>82</v>
      </c>
      <c r="B34" s="71" t="s">
        <v>8</v>
      </c>
      <c r="C34" s="72" t="s">
        <v>83</v>
      </c>
      <c r="D34" s="23"/>
    </row>
    <row r="35" spans="1:4" ht="15">
      <c r="A35" s="91" t="s">
        <v>90</v>
      </c>
      <c r="B35" s="85">
        <v>1100</v>
      </c>
      <c r="C35" s="92">
        <v>5050</v>
      </c>
      <c r="D35" s="271"/>
    </row>
    <row r="36" spans="1:4" ht="15">
      <c r="A36" s="74" t="s">
        <v>91</v>
      </c>
      <c r="B36" s="79">
        <v>1200</v>
      </c>
      <c r="C36" s="80">
        <v>1217</v>
      </c>
      <c r="D36" s="23"/>
    </row>
    <row r="37" spans="1:4" ht="15">
      <c r="A37" s="74" t="s">
        <v>223</v>
      </c>
      <c r="B37" s="79">
        <v>2240</v>
      </c>
      <c r="C37" s="80">
        <v>5000</v>
      </c>
      <c r="D37" s="23"/>
    </row>
    <row r="38" spans="1:4" ht="15">
      <c r="A38" s="74" t="s">
        <v>92</v>
      </c>
      <c r="B38" s="79">
        <v>2240</v>
      </c>
      <c r="C38" s="80">
        <v>5895</v>
      </c>
      <c r="D38" s="23"/>
    </row>
    <row r="39" spans="1:4" ht="15">
      <c r="A39" s="93" t="s">
        <v>93</v>
      </c>
      <c r="B39" s="79">
        <v>2220</v>
      </c>
      <c r="C39" s="80">
        <v>290</v>
      </c>
      <c r="D39" s="23"/>
    </row>
    <row r="40" spans="1:4" ht="15">
      <c r="A40" s="93" t="s">
        <v>94</v>
      </c>
      <c r="B40" s="75">
        <v>2350</v>
      </c>
      <c r="C40" s="76">
        <v>150</v>
      </c>
      <c r="D40" s="23"/>
    </row>
    <row r="41" spans="1:4" ht="15">
      <c r="A41" s="93" t="s">
        <v>268</v>
      </c>
      <c r="B41" s="75">
        <v>2240</v>
      </c>
      <c r="C41" s="94">
        <v>1000</v>
      </c>
      <c r="D41" s="23"/>
    </row>
    <row r="42" spans="1:4" ht="15">
      <c r="A42" s="95" t="s">
        <v>95</v>
      </c>
      <c r="B42" s="75">
        <v>2240</v>
      </c>
      <c r="C42" s="94">
        <v>11315</v>
      </c>
      <c r="D42" s="23"/>
    </row>
    <row r="43" spans="1:4" ht="15.75" thickBot="1">
      <c r="A43" s="96" t="s">
        <v>269</v>
      </c>
      <c r="B43" s="75">
        <v>5250</v>
      </c>
      <c r="C43" s="94">
        <v>2500</v>
      </c>
      <c r="D43" s="23"/>
    </row>
    <row r="44" spans="1:4" ht="16.5" thickBot="1">
      <c r="A44" s="97" t="s">
        <v>86</v>
      </c>
      <c r="B44" s="82"/>
      <c r="C44" s="90">
        <f>SUM(C35:C43)</f>
        <v>32417</v>
      </c>
      <c r="D44" s="23"/>
    </row>
    <row r="46" spans="1:3" ht="12.75">
      <c r="A46" s="61" t="s">
        <v>177</v>
      </c>
      <c r="B46" s="61"/>
      <c r="C46" t="s">
        <v>178</v>
      </c>
    </row>
  </sheetData>
  <mergeCells count="4">
    <mergeCell ref="A1:B1"/>
    <mergeCell ref="A5:C5"/>
    <mergeCell ref="A27:C27"/>
    <mergeCell ref="A33:C3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31">
      <selection activeCell="B43" sqref="B43:E43"/>
    </sheetView>
  </sheetViews>
  <sheetFormatPr defaultColWidth="9.140625" defaultRowHeight="12.75"/>
  <cols>
    <col min="1" max="1" width="3.8515625" style="0" customWidth="1"/>
    <col min="2" max="2" width="16.140625" style="0" customWidth="1"/>
    <col min="3" max="3" width="14.8515625" style="0" customWidth="1"/>
    <col min="4" max="4" width="9.28125" style="0" customWidth="1"/>
    <col min="5" max="5" width="25.28125" style="0" customWidth="1"/>
    <col min="6" max="6" width="7.28125" style="0" customWidth="1"/>
  </cols>
  <sheetData>
    <row r="1" spans="1:4" ht="15.75">
      <c r="A1" s="341" t="s">
        <v>318</v>
      </c>
      <c r="C1" s="341"/>
      <c r="D1" s="341"/>
    </row>
    <row r="2" spans="1:4" ht="18.75">
      <c r="A2" s="342"/>
      <c r="B2" s="342"/>
      <c r="C2" s="343" t="s">
        <v>319</v>
      </c>
      <c r="D2" s="344">
        <f>D19+D21+D30+D37+D41</f>
        <v>9100</v>
      </c>
    </row>
    <row r="3" spans="1:5" ht="15">
      <c r="A3" s="342"/>
      <c r="B3" s="342"/>
      <c r="C3" s="342"/>
      <c r="D3" s="342"/>
      <c r="E3" s="23"/>
    </row>
    <row r="4" spans="1:5" ht="18">
      <c r="A4" s="345" t="s">
        <v>320</v>
      </c>
      <c r="B4" s="23"/>
      <c r="C4" s="342"/>
      <c r="D4" s="342"/>
      <c r="E4" s="23"/>
    </row>
    <row r="5" spans="1:5" ht="15">
      <c r="A5" s="342"/>
      <c r="B5" s="342"/>
      <c r="C5" s="342"/>
      <c r="D5" s="342"/>
      <c r="E5" s="23"/>
    </row>
    <row r="6" spans="1:5" ht="15.75">
      <c r="A6" s="346" t="s">
        <v>321</v>
      </c>
      <c r="B6" s="342"/>
      <c r="C6" s="342"/>
      <c r="D6" s="342"/>
      <c r="E6" s="23"/>
    </row>
    <row r="7" spans="1:4" ht="16.5" thickBot="1">
      <c r="A7" s="346"/>
      <c r="B7" s="347"/>
      <c r="C7" s="342"/>
      <c r="D7" s="342"/>
    </row>
    <row r="8" spans="1:7" ht="14.25">
      <c r="A8" s="439">
        <v>1</v>
      </c>
      <c r="B8" s="440" t="s">
        <v>322</v>
      </c>
      <c r="C8" s="441" t="s">
        <v>323</v>
      </c>
      <c r="D8" s="442">
        <v>840</v>
      </c>
      <c r="E8" s="443" t="s">
        <v>324</v>
      </c>
      <c r="F8" s="444">
        <v>100</v>
      </c>
      <c r="G8" s="445"/>
    </row>
    <row r="9" spans="1:7" ht="14.25">
      <c r="A9" s="446"/>
      <c r="B9" s="447"/>
      <c r="C9" s="448"/>
      <c r="D9" s="449"/>
      <c r="E9" s="450" t="s">
        <v>325</v>
      </c>
      <c r="F9" s="451">
        <v>450</v>
      </c>
      <c r="G9" s="445"/>
    </row>
    <row r="10" spans="1:7" ht="15" thickBot="1">
      <c r="A10" s="452"/>
      <c r="B10" s="453"/>
      <c r="C10" s="454"/>
      <c r="D10" s="455"/>
      <c r="E10" s="456" t="s">
        <v>326</v>
      </c>
      <c r="F10" s="457">
        <v>290</v>
      </c>
      <c r="G10" s="445"/>
    </row>
    <row r="11" spans="1:7" ht="14.25">
      <c r="A11" s="439">
        <v>2</v>
      </c>
      <c r="B11" s="440" t="s">
        <v>327</v>
      </c>
      <c r="C11" s="441" t="s">
        <v>323</v>
      </c>
      <c r="D11" s="458">
        <v>595</v>
      </c>
      <c r="E11" s="443" t="s">
        <v>324</v>
      </c>
      <c r="F11" s="444">
        <v>50</v>
      </c>
      <c r="G11" s="445"/>
    </row>
    <row r="12" spans="1:7" ht="14.25">
      <c r="A12" s="446"/>
      <c r="B12" s="447"/>
      <c r="C12" s="448"/>
      <c r="D12" s="459"/>
      <c r="E12" s="450" t="s">
        <v>325</v>
      </c>
      <c r="F12" s="451">
        <v>100</v>
      </c>
      <c r="G12" s="445"/>
    </row>
    <row r="13" spans="1:7" ht="15" thickBot="1">
      <c r="A13" s="452"/>
      <c r="B13" s="453"/>
      <c r="C13" s="454"/>
      <c r="D13" s="460"/>
      <c r="E13" s="461" t="s">
        <v>326</v>
      </c>
      <c r="F13" s="462">
        <v>445</v>
      </c>
      <c r="G13" s="445"/>
    </row>
    <row r="14" spans="1:7" ht="14.25">
      <c r="A14" s="439">
        <v>3</v>
      </c>
      <c r="B14" s="440" t="s">
        <v>328</v>
      </c>
      <c r="C14" s="441" t="s">
        <v>329</v>
      </c>
      <c r="D14" s="458">
        <v>390</v>
      </c>
      <c r="E14" s="444" t="s">
        <v>324</v>
      </c>
      <c r="F14" s="463">
        <v>250</v>
      </c>
      <c r="G14" s="445"/>
    </row>
    <row r="15" spans="1:7" ht="15" thickBot="1">
      <c r="A15" s="464"/>
      <c r="B15" s="453"/>
      <c r="C15" s="454"/>
      <c r="D15" s="460"/>
      <c r="E15" s="457" t="s">
        <v>326</v>
      </c>
      <c r="F15" s="465">
        <v>140</v>
      </c>
      <c r="G15" s="445"/>
    </row>
    <row r="16" spans="1:7" ht="14.25">
      <c r="A16" s="466">
        <v>4</v>
      </c>
      <c r="B16" s="467" t="s">
        <v>328</v>
      </c>
      <c r="C16" s="468" t="s">
        <v>323</v>
      </c>
      <c r="D16" s="469">
        <v>945</v>
      </c>
      <c r="E16" s="444" t="s">
        <v>324</v>
      </c>
      <c r="F16" s="463">
        <v>360</v>
      </c>
      <c r="G16" s="445"/>
    </row>
    <row r="17" spans="1:7" ht="15" thickBot="1">
      <c r="A17" s="470"/>
      <c r="B17" s="471"/>
      <c r="C17" s="472"/>
      <c r="D17" s="473"/>
      <c r="E17" s="462" t="s">
        <v>326</v>
      </c>
      <c r="F17" s="474">
        <v>585</v>
      </c>
      <c r="G17" s="445"/>
    </row>
    <row r="18" spans="1:7" ht="15" thickBot="1">
      <c r="A18" s="475">
        <v>5</v>
      </c>
      <c r="B18" s="476" t="s">
        <v>330</v>
      </c>
      <c r="C18" s="477" t="s">
        <v>329</v>
      </c>
      <c r="D18" s="478">
        <v>140</v>
      </c>
      <c r="E18" s="479" t="s">
        <v>324</v>
      </c>
      <c r="F18" s="480">
        <v>140</v>
      </c>
      <c r="G18" s="445"/>
    </row>
    <row r="19" spans="1:7" ht="15">
      <c r="A19" s="481"/>
      <c r="B19" s="482"/>
      <c r="C19" s="483" t="s">
        <v>86</v>
      </c>
      <c r="D19" s="484">
        <f>SUM(D8:D18)</f>
        <v>2910</v>
      </c>
      <c r="E19" s="445"/>
      <c r="F19" s="445"/>
      <c r="G19" s="445">
        <v>2231</v>
      </c>
    </row>
    <row r="20" spans="1:7" ht="15.75" thickBot="1">
      <c r="A20" s="485"/>
      <c r="B20" s="486"/>
      <c r="C20" s="487"/>
      <c r="D20" s="488"/>
      <c r="E20" s="445"/>
      <c r="F20" s="445"/>
      <c r="G20" s="445"/>
    </row>
    <row r="21" spans="1:7" ht="22.5" customHeight="1" thickBot="1">
      <c r="A21" s="466">
        <v>6</v>
      </c>
      <c r="B21" s="447" t="s">
        <v>331</v>
      </c>
      <c r="C21" s="489" t="s">
        <v>86</v>
      </c>
      <c r="D21" s="490">
        <v>900</v>
      </c>
      <c r="E21" s="491" t="s">
        <v>324</v>
      </c>
      <c r="F21" s="480">
        <v>900</v>
      </c>
      <c r="G21" s="445">
        <v>3230</v>
      </c>
    </row>
    <row r="22" spans="1:4" ht="15.75">
      <c r="A22" s="350"/>
      <c r="B22" s="351"/>
      <c r="C22" s="352"/>
      <c r="D22" s="353"/>
    </row>
    <row r="23" spans="1:4" ht="15.75">
      <c r="A23" s="354" t="s">
        <v>332</v>
      </c>
      <c r="B23" s="355"/>
      <c r="C23" s="349"/>
      <c r="D23" s="356"/>
    </row>
    <row r="24" spans="1:7" ht="14.25">
      <c r="A24" s="466">
        <v>7</v>
      </c>
      <c r="B24" s="447" t="s">
        <v>333</v>
      </c>
      <c r="C24" s="448" t="s">
        <v>334</v>
      </c>
      <c r="D24" s="220">
        <v>360</v>
      </c>
      <c r="E24" s="220" t="s">
        <v>326</v>
      </c>
      <c r="F24" s="220">
        <v>360</v>
      </c>
      <c r="G24" s="445"/>
    </row>
    <row r="25" spans="1:7" ht="14.25">
      <c r="A25" s="466">
        <v>8</v>
      </c>
      <c r="B25" s="447" t="s">
        <v>335</v>
      </c>
      <c r="C25" s="448" t="s">
        <v>336</v>
      </c>
      <c r="D25" s="220">
        <v>360</v>
      </c>
      <c r="E25" s="220" t="s">
        <v>326</v>
      </c>
      <c r="F25" s="220">
        <v>360</v>
      </c>
      <c r="G25" s="445"/>
    </row>
    <row r="26" spans="1:7" ht="28.5">
      <c r="A26" s="466">
        <v>9</v>
      </c>
      <c r="B26" s="447" t="s">
        <v>337</v>
      </c>
      <c r="C26" s="448" t="s">
        <v>338</v>
      </c>
      <c r="D26" s="449">
        <v>360</v>
      </c>
      <c r="E26" s="220" t="s">
        <v>326</v>
      </c>
      <c r="F26" s="220">
        <v>360</v>
      </c>
      <c r="G26" s="445"/>
    </row>
    <row r="27" spans="1:7" ht="14.25">
      <c r="A27" s="466">
        <v>10</v>
      </c>
      <c r="B27" s="447" t="s">
        <v>339</v>
      </c>
      <c r="C27" s="448" t="s">
        <v>340</v>
      </c>
      <c r="D27" s="220">
        <v>360</v>
      </c>
      <c r="E27" s="469" t="s">
        <v>324</v>
      </c>
      <c r="F27" s="220">
        <v>360</v>
      </c>
      <c r="G27" s="445"/>
    </row>
    <row r="28" spans="1:7" ht="28.5">
      <c r="A28" s="466">
        <v>11</v>
      </c>
      <c r="B28" s="447" t="s">
        <v>341</v>
      </c>
      <c r="C28" s="448" t="s">
        <v>342</v>
      </c>
      <c r="D28" s="220">
        <v>150</v>
      </c>
      <c r="E28" s="220" t="s">
        <v>343</v>
      </c>
      <c r="F28" s="220">
        <v>150</v>
      </c>
      <c r="G28" s="445"/>
    </row>
    <row r="29" spans="1:7" ht="42.75">
      <c r="A29" s="466">
        <v>12</v>
      </c>
      <c r="B29" s="447" t="s">
        <v>344</v>
      </c>
      <c r="C29" s="448"/>
      <c r="D29" s="509">
        <v>550</v>
      </c>
      <c r="E29" s="220" t="s">
        <v>324</v>
      </c>
      <c r="F29" s="220">
        <v>550</v>
      </c>
      <c r="G29" s="445"/>
    </row>
    <row r="30" spans="1:7" ht="15">
      <c r="A30" s="492"/>
      <c r="B30" s="493"/>
      <c r="C30" s="494" t="s">
        <v>86</v>
      </c>
      <c r="D30" s="510">
        <f>SUM(D24:D29)</f>
        <v>2140</v>
      </c>
      <c r="E30" s="445"/>
      <c r="F30" s="445"/>
      <c r="G30" s="445"/>
    </row>
    <row r="31" spans="1:4" ht="15">
      <c r="A31" s="348"/>
      <c r="B31" s="342"/>
      <c r="C31" s="357"/>
      <c r="D31" s="511"/>
    </row>
    <row r="32" spans="1:4" ht="15.75">
      <c r="A32" s="354" t="s">
        <v>345</v>
      </c>
      <c r="C32" s="356"/>
      <c r="D32" s="512"/>
    </row>
    <row r="33" spans="1:7" s="135" customFormat="1" ht="15" thickBot="1">
      <c r="A33" s="496">
        <v>13</v>
      </c>
      <c r="B33" s="497" t="s">
        <v>346</v>
      </c>
      <c r="C33" s="496" t="s">
        <v>347</v>
      </c>
      <c r="D33" s="497">
        <v>300</v>
      </c>
      <c r="E33" s="498" t="s">
        <v>326</v>
      </c>
      <c r="F33" s="497">
        <v>300</v>
      </c>
      <c r="G33" s="499"/>
    </row>
    <row r="34" spans="1:7" ht="30.75" customHeight="1">
      <c r="A34" s="439">
        <v>14</v>
      </c>
      <c r="B34" s="500" t="s">
        <v>348</v>
      </c>
      <c r="C34" s="441" t="s">
        <v>349</v>
      </c>
      <c r="D34" s="513">
        <v>300</v>
      </c>
      <c r="E34" s="443" t="s">
        <v>324</v>
      </c>
      <c r="F34" s="501">
        <v>100</v>
      </c>
      <c r="G34" s="445"/>
    </row>
    <row r="35" spans="1:7" ht="15" thickBot="1">
      <c r="A35" s="452"/>
      <c r="B35" s="502"/>
      <c r="C35" s="503"/>
      <c r="D35" s="514"/>
      <c r="E35" s="456" t="s">
        <v>350</v>
      </c>
      <c r="F35" s="504">
        <v>200</v>
      </c>
      <c r="G35" s="445"/>
    </row>
    <row r="36" spans="1:7" ht="14.25">
      <c r="A36" s="505">
        <v>15</v>
      </c>
      <c r="B36" s="469" t="s">
        <v>351</v>
      </c>
      <c r="C36" s="505"/>
      <c r="D36" s="515">
        <v>600</v>
      </c>
      <c r="E36" s="469"/>
      <c r="F36" s="469">
        <v>600</v>
      </c>
      <c r="G36" s="445"/>
    </row>
    <row r="37" spans="1:7" ht="15">
      <c r="A37" s="492"/>
      <c r="B37" s="493"/>
      <c r="C37" s="494" t="s">
        <v>86</v>
      </c>
      <c r="D37" s="510">
        <f>SUM(D33:D36)</f>
        <v>1200</v>
      </c>
      <c r="E37" s="445"/>
      <c r="F37" s="445"/>
      <c r="G37" s="445"/>
    </row>
    <row r="38" spans="1:7" ht="15">
      <c r="A38" s="506" t="s">
        <v>352</v>
      </c>
      <c r="B38" s="445"/>
      <c r="C38" s="507"/>
      <c r="D38" s="516"/>
      <c r="E38" s="445"/>
      <c r="F38" s="445"/>
      <c r="G38" s="445"/>
    </row>
    <row r="39" spans="1:7" ht="14.25">
      <c r="A39" s="466">
        <v>16</v>
      </c>
      <c r="B39" s="220" t="s">
        <v>353</v>
      </c>
      <c r="C39" s="220"/>
      <c r="D39" s="509">
        <v>1450</v>
      </c>
      <c r="E39" s="220" t="s">
        <v>354</v>
      </c>
      <c r="F39" s="220"/>
      <c r="G39" s="445">
        <v>2233</v>
      </c>
    </row>
    <row r="40" spans="1:7" ht="14.25">
      <c r="A40" s="466">
        <v>17</v>
      </c>
      <c r="B40" s="220" t="s">
        <v>355</v>
      </c>
      <c r="C40" s="220"/>
      <c r="D40" s="220">
        <v>500</v>
      </c>
      <c r="E40" s="220" t="s">
        <v>356</v>
      </c>
      <c r="F40" s="220"/>
      <c r="G40" s="445">
        <v>2390</v>
      </c>
    </row>
    <row r="41" spans="1:7" ht="15">
      <c r="A41" s="508"/>
      <c r="B41" s="493"/>
      <c r="C41" s="494" t="s">
        <v>86</v>
      </c>
      <c r="D41" s="495">
        <f>SUM(D39:D40)</f>
        <v>1950</v>
      </c>
      <c r="E41" s="445"/>
      <c r="F41" s="445"/>
      <c r="G41" s="445"/>
    </row>
    <row r="43" spans="2:5" ht="12.75">
      <c r="B43" s="541" t="s">
        <v>177</v>
      </c>
      <c r="C43" s="541"/>
      <c r="E43" t="s">
        <v>178</v>
      </c>
    </row>
  </sheetData>
  <mergeCells count="1">
    <mergeCell ref="B43:C43"/>
  </mergeCells>
  <printOptions/>
  <pageMargins left="1.2598425196850394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43" sqref="I4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7">
      <selection activeCell="A34" sqref="A34:K34"/>
    </sheetView>
  </sheetViews>
  <sheetFormatPr defaultColWidth="9.140625" defaultRowHeight="12.75"/>
  <cols>
    <col min="1" max="1" width="5.421875" style="0" customWidth="1"/>
    <col min="2" max="2" width="5.57421875" style="0" customWidth="1"/>
    <col min="3" max="3" width="6.00390625" style="0" customWidth="1"/>
    <col min="4" max="4" width="57.7109375" style="0" customWidth="1"/>
    <col min="5" max="5" width="10.00390625" style="0" customWidth="1"/>
    <col min="6" max="6" width="10.421875" style="0" customWidth="1"/>
    <col min="7" max="8" width="10.00390625" style="0" customWidth="1"/>
    <col min="9" max="11" width="9.57421875" style="0" bestFit="1" customWidth="1"/>
  </cols>
  <sheetData>
    <row r="1" spans="1:6" ht="18">
      <c r="A1" s="531" t="s">
        <v>391</v>
      </c>
      <c r="B1" s="531"/>
      <c r="C1" s="531"/>
      <c r="D1" s="531"/>
      <c r="E1" s="531"/>
      <c r="F1" s="531"/>
    </row>
    <row r="2" spans="1:6" ht="12.75">
      <c r="A2" s="531" t="s">
        <v>0</v>
      </c>
      <c r="B2" s="531"/>
      <c r="C2" s="531"/>
      <c r="D2" s="531"/>
      <c r="E2" s="531"/>
      <c r="F2" s="531"/>
    </row>
    <row r="3" spans="1:6" ht="12.75">
      <c r="A3" s="531" t="s">
        <v>370</v>
      </c>
      <c r="B3" s="531"/>
      <c r="C3" s="531"/>
      <c r="D3" s="531"/>
      <c r="E3" s="531"/>
      <c r="F3" s="531"/>
    </row>
    <row r="4" spans="4:11" ht="26.25" thickBot="1">
      <c r="D4" s="1"/>
      <c r="E4" s="308" t="s">
        <v>67</v>
      </c>
      <c r="F4" s="61" t="s">
        <v>68</v>
      </c>
      <c r="G4" t="s">
        <v>69</v>
      </c>
      <c r="H4" s="61" t="s">
        <v>70</v>
      </c>
      <c r="I4" s="61" t="s">
        <v>71</v>
      </c>
      <c r="J4" s="61" t="s">
        <v>72</v>
      </c>
      <c r="K4" s="61" t="s">
        <v>73</v>
      </c>
    </row>
    <row r="5" spans="1:11" ht="33.75" customHeight="1" thickBot="1">
      <c r="A5" s="2" t="s">
        <v>8</v>
      </c>
      <c r="B5" s="3" t="s">
        <v>8</v>
      </c>
      <c r="C5" s="4" t="s">
        <v>8</v>
      </c>
      <c r="D5" s="5" t="s">
        <v>12</v>
      </c>
      <c r="E5" s="62" t="s">
        <v>295</v>
      </c>
      <c r="F5" s="6" t="s">
        <v>10</v>
      </c>
      <c r="G5" s="6" t="s">
        <v>10</v>
      </c>
      <c r="H5" s="6" t="s">
        <v>10</v>
      </c>
      <c r="I5" s="6" t="s">
        <v>10</v>
      </c>
      <c r="J5" s="6" t="s">
        <v>10</v>
      </c>
      <c r="K5" s="6" t="s">
        <v>10</v>
      </c>
    </row>
    <row r="6" spans="1:11" ht="12.75">
      <c r="A6" s="24">
        <v>1100</v>
      </c>
      <c r="B6" s="25"/>
      <c r="C6" s="25"/>
      <c r="D6" s="9" t="s">
        <v>13</v>
      </c>
      <c r="E6" s="26">
        <v>474284</v>
      </c>
      <c r="F6" s="304">
        <v>123816</v>
      </c>
      <c r="G6" s="26">
        <v>89720</v>
      </c>
      <c r="H6" s="26">
        <v>128170</v>
      </c>
      <c r="I6" s="26">
        <v>15618</v>
      </c>
      <c r="J6" s="26">
        <v>73690</v>
      </c>
      <c r="K6" s="26">
        <v>43270</v>
      </c>
    </row>
    <row r="7" spans="1:11" ht="26.25" customHeight="1">
      <c r="A7" s="28">
        <v>1200</v>
      </c>
      <c r="B7" s="29"/>
      <c r="C7" s="29"/>
      <c r="D7" s="30" t="s">
        <v>14</v>
      </c>
      <c r="E7" s="31">
        <f aca="true" t="shared" si="0" ref="E7:K7">SUM(E8+E9)</f>
        <v>179961</v>
      </c>
      <c r="F7" s="306">
        <f t="shared" si="0"/>
        <v>48859</v>
      </c>
      <c r="G7" s="31">
        <f t="shared" si="0"/>
        <v>34252</v>
      </c>
      <c r="H7" s="31">
        <f t="shared" si="0"/>
        <v>46860</v>
      </c>
      <c r="I7" s="31">
        <f t="shared" si="0"/>
        <v>5688</v>
      </c>
      <c r="J7" s="31">
        <f t="shared" si="0"/>
        <v>28933</v>
      </c>
      <c r="K7" s="31">
        <f t="shared" si="0"/>
        <v>15369</v>
      </c>
    </row>
    <row r="8" spans="1:11" ht="12.75">
      <c r="A8" s="12"/>
      <c r="B8" s="13">
        <v>1210</v>
      </c>
      <c r="C8" s="13"/>
      <c r="D8" s="18" t="s">
        <v>15</v>
      </c>
      <c r="E8" s="15">
        <v>118951</v>
      </c>
      <c r="F8" s="307">
        <v>31076</v>
      </c>
      <c r="G8" s="307">
        <v>22530</v>
      </c>
      <c r="H8" s="307">
        <v>32139</v>
      </c>
      <c r="I8" s="307">
        <v>3880</v>
      </c>
      <c r="J8" s="307">
        <v>18478</v>
      </c>
      <c r="K8" s="390">
        <v>10848</v>
      </c>
    </row>
    <row r="9" spans="1:11" ht="12.75">
      <c r="A9" s="12"/>
      <c r="B9" s="13">
        <v>1220</v>
      </c>
      <c r="C9" s="18"/>
      <c r="D9" s="18" t="s">
        <v>16</v>
      </c>
      <c r="E9" s="15">
        <v>61010</v>
      </c>
      <c r="F9" s="301">
        <v>17783</v>
      </c>
      <c r="G9" s="15">
        <v>11722</v>
      </c>
      <c r="H9" s="15">
        <v>14721</v>
      </c>
      <c r="I9" s="15">
        <v>1808</v>
      </c>
      <c r="J9" s="15">
        <v>10455</v>
      </c>
      <c r="K9" s="15">
        <v>4521</v>
      </c>
    </row>
    <row r="10" spans="1:11" ht="12.75">
      <c r="A10" s="28">
        <v>2000</v>
      </c>
      <c r="B10" s="29"/>
      <c r="C10" s="14"/>
      <c r="D10" s="14" t="s">
        <v>17</v>
      </c>
      <c r="E10" s="31">
        <f aca="true" t="shared" si="1" ref="E10:K10">SUM(E11+E14+E20+E29)</f>
        <v>519203</v>
      </c>
      <c r="F10" s="31">
        <f t="shared" si="1"/>
        <v>154033</v>
      </c>
      <c r="G10" s="31">
        <f t="shared" si="1"/>
        <v>134153</v>
      </c>
      <c r="H10" s="31">
        <f t="shared" si="1"/>
        <v>95412</v>
      </c>
      <c r="I10" s="31">
        <f t="shared" si="1"/>
        <v>20575</v>
      </c>
      <c r="J10" s="31">
        <f t="shared" si="1"/>
        <v>71961</v>
      </c>
      <c r="K10" s="31">
        <f t="shared" si="1"/>
        <v>43069</v>
      </c>
    </row>
    <row r="11" spans="1:11" ht="12.75">
      <c r="A11" s="28">
        <v>2100</v>
      </c>
      <c r="B11" s="29"/>
      <c r="C11" s="14"/>
      <c r="D11" s="14" t="s">
        <v>18</v>
      </c>
      <c r="E11" s="31">
        <f aca="true" t="shared" si="2" ref="E11:K11">E12+E13</f>
        <v>2390</v>
      </c>
      <c r="F11" s="306">
        <f t="shared" si="2"/>
        <v>430</v>
      </c>
      <c r="G11" s="31">
        <f t="shared" si="2"/>
        <v>400</v>
      </c>
      <c r="H11" s="31">
        <f t="shared" si="2"/>
        <v>400</v>
      </c>
      <c r="I11" s="31">
        <f t="shared" si="2"/>
        <v>380</v>
      </c>
      <c r="J11" s="31">
        <f t="shared" si="2"/>
        <v>400</v>
      </c>
      <c r="K11" s="31">
        <f t="shared" si="2"/>
        <v>380</v>
      </c>
    </row>
    <row r="12" spans="1:11" ht="12.75">
      <c r="A12" s="12"/>
      <c r="B12" s="13">
        <v>2110</v>
      </c>
      <c r="C12" s="18"/>
      <c r="D12" s="34" t="s">
        <v>19</v>
      </c>
      <c r="E12" s="15">
        <f>SUM(F12:K12)</f>
        <v>290</v>
      </c>
      <c r="F12" s="19">
        <v>80</v>
      </c>
      <c r="G12" s="15">
        <v>50</v>
      </c>
      <c r="H12" s="15">
        <v>50</v>
      </c>
      <c r="I12" s="15">
        <v>30</v>
      </c>
      <c r="J12" s="15">
        <v>50</v>
      </c>
      <c r="K12" s="15">
        <v>30</v>
      </c>
    </row>
    <row r="13" spans="1:11" ht="12.75">
      <c r="A13" s="12"/>
      <c r="B13" s="12">
        <v>2120</v>
      </c>
      <c r="C13" s="18"/>
      <c r="D13" s="34" t="s">
        <v>74</v>
      </c>
      <c r="E13" s="15">
        <f>SUM(F13:K13)</f>
        <v>2100</v>
      </c>
      <c r="F13" s="19">
        <v>350</v>
      </c>
      <c r="G13" s="15">
        <v>350</v>
      </c>
      <c r="H13" s="15">
        <v>350</v>
      </c>
      <c r="I13" s="15">
        <v>350</v>
      </c>
      <c r="J13" s="15">
        <v>350</v>
      </c>
      <c r="K13" s="15">
        <v>350</v>
      </c>
    </row>
    <row r="14" spans="1:11" ht="12.75">
      <c r="A14" s="28">
        <v>2200</v>
      </c>
      <c r="B14" s="29"/>
      <c r="C14" s="29"/>
      <c r="D14" s="14" t="s">
        <v>21</v>
      </c>
      <c r="E14" s="31">
        <f>SUM(E15+E16+E17+E18+E19)</f>
        <v>363380</v>
      </c>
      <c r="F14" s="31">
        <f aca="true" t="shared" si="3" ref="F14:K14">SUM(F15+F16+F17+F18+F19)</f>
        <v>106945</v>
      </c>
      <c r="G14" s="31">
        <f t="shared" si="3"/>
        <v>105713</v>
      </c>
      <c r="H14" s="31">
        <f t="shared" si="3"/>
        <v>70649</v>
      </c>
      <c r="I14" s="31">
        <f t="shared" si="3"/>
        <v>10735</v>
      </c>
      <c r="J14" s="31">
        <f t="shared" si="3"/>
        <v>47238</v>
      </c>
      <c r="K14" s="31">
        <f t="shared" si="3"/>
        <v>22100</v>
      </c>
    </row>
    <row r="15" spans="1:11" ht="12.75">
      <c r="A15" s="35"/>
      <c r="B15" s="36">
        <v>2210</v>
      </c>
      <c r="C15" s="37"/>
      <c r="D15" s="38" t="s">
        <v>75</v>
      </c>
      <c r="E15" s="15">
        <f>SUM(F15:K15)</f>
        <v>20400</v>
      </c>
      <c r="F15" s="19">
        <v>5500</v>
      </c>
      <c r="G15" s="15">
        <v>4500</v>
      </c>
      <c r="H15" s="15">
        <v>4500</v>
      </c>
      <c r="I15" s="15">
        <v>1500</v>
      </c>
      <c r="J15" s="15">
        <v>3500</v>
      </c>
      <c r="K15" s="15">
        <v>900</v>
      </c>
    </row>
    <row r="16" spans="1:11" ht="12.75">
      <c r="A16" s="12"/>
      <c r="B16" s="13">
        <v>2220</v>
      </c>
      <c r="C16" s="18"/>
      <c r="D16" s="34" t="s">
        <v>23</v>
      </c>
      <c r="E16" s="15">
        <v>197808</v>
      </c>
      <c r="F16" s="19">
        <v>59820</v>
      </c>
      <c r="G16" s="15">
        <v>75783</v>
      </c>
      <c r="H16" s="15">
        <v>38029</v>
      </c>
      <c r="I16" s="15">
        <v>110</v>
      </c>
      <c r="J16" s="15">
        <v>13566</v>
      </c>
      <c r="K16" s="15">
        <v>10500</v>
      </c>
    </row>
    <row r="17" spans="1:11" ht="12.75">
      <c r="A17" s="12"/>
      <c r="B17" s="13">
        <v>2230</v>
      </c>
      <c r="C17" s="18"/>
      <c r="D17" s="117" t="s">
        <v>106</v>
      </c>
      <c r="E17" s="15">
        <v>24220</v>
      </c>
      <c r="F17" s="19">
        <v>5710</v>
      </c>
      <c r="G17" s="15">
        <v>5750</v>
      </c>
      <c r="H17" s="15">
        <v>3950</v>
      </c>
      <c r="I17" s="15">
        <v>1310</v>
      </c>
      <c r="J17" s="15">
        <v>4150</v>
      </c>
      <c r="K17" s="15">
        <v>3350</v>
      </c>
    </row>
    <row r="18" spans="1:11" ht="12.75">
      <c r="A18" s="12"/>
      <c r="B18" s="13">
        <v>2240</v>
      </c>
      <c r="C18" s="18"/>
      <c r="D18" s="34" t="s">
        <v>24</v>
      </c>
      <c r="E18" s="15">
        <v>100817</v>
      </c>
      <c r="F18" s="19">
        <v>31915</v>
      </c>
      <c r="G18" s="15">
        <v>16080</v>
      </c>
      <c r="H18" s="15">
        <v>15970</v>
      </c>
      <c r="I18" s="15">
        <v>7680</v>
      </c>
      <c r="J18" s="15">
        <v>23022</v>
      </c>
      <c r="K18" s="15">
        <v>6150</v>
      </c>
    </row>
    <row r="19" spans="1:11" ht="12.75">
      <c r="A19" s="12"/>
      <c r="B19" s="13">
        <v>2260</v>
      </c>
      <c r="C19" s="13"/>
      <c r="D19" s="18" t="s">
        <v>26</v>
      </c>
      <c r="E19" s="15">
        <v>20135</v>
      </c>
      <c r="F19" s="19">
        <v>4000</v>
      </c>
      <c r="G19" s="15">
        <v>3600</v>
      </c>
      <c r="H19" s="15">
        <v>8200</v>
      </c>
      <c r="I19" s="15">
        <v>135</v>
      </c>
      <c r="J19" s="15">
        <v>3000</v>
      </c>
      <c r="K19" s="15">
        <v>1200</v>
      </c>
    </row>
    <row r="20" spans="1:11" ht="12.75">
      <c r="A20" s="28">
        <v>2300</v>
      </c>
      <c r="B20" s="29"/>
      <c r="C20" s="29"/>
      <c r="D20" s="14" t="s">
        <v>30</v>
      </c>
      <c r="E20" s="31">
        <f aca="true" t="shared" si="4" ref="E20:K20">SUM(E21+E22+E23+E24+E25+E26+E27+E28)</f>
        <v>129133</v>
      </c>
      <c r="F20" s="306">
        <f t="shared" si="4"/>
        <v>37670</v>
      </c>
      <c r="G20" s="31">
        <f t="shared" si="4"/>
        <v>23890</v>
      </c>
      <c r="H20" s="31">
        <f t="shared" si="4"/>
        <v>20300</v>
      </c>
      <c r="I20" s="31">
        <f t="shared" si="4"/>
        <v>8000</v>
      </c>
      <c r="J20" s="31">
        <f t="shared" si="4"/>
        <v>20473</v>
      </c>
      <c r="K20" s="31">
        <f t="shared" si="4"/>
        <v>18800</v>
      </c>
    </row>
    <row r="21" spans="1:11" ht="12.75">
      <c r="A21" s="12"/>
      <c r="B21" s="13">
        <v>2310</v>
      </c>
      <c r="C21" s="18"/>
      <c r="D21" s="34" t="s">
        <v>77</v>
      </c>
      <c r="E21" s="15">
        <v>50700</v>
      </c>
      <c r="F21" s="19">
        <v>14000</v>
      </c>
      <c r="G21" s="15">
        <v>10440</v>
      </c>
      <c r="H21" s="15">
        <v>8900</v>
      </c>
      <c r="I21" s="15">
        <v>3800</v>
      </c>
      <c r="J21" s="15">
        <v>9560</v>
      </c>
      <c r="K21" s="15">
        <v>4000</v>
      </c>
    </row>
    <row r="22" spans="1:11" ht="12.75">
      <c r="A22" s="12"/>
      <c r="B22" s="13">
        <v>2320</v>
      </c>
      <c r="C22" s="18"/>
      <c r="D22" s="34" t="s">
        <v>32</v>
      </c>
      <c r="E22" s="15">
        <v>6933</v>
      </c>
      <c r="F22" s="19">
        <v>4100</v>
      </c>
      <c r="G22" s="15">
        <v>1400</v>
      </c>
      <c r="H22" s="15">
        <v>200</v>
      </c>
      <c r="I22" s="15"/>
      <c r="J22" s="15">
        <v>533</v>
      </c>
      <c r="K22" s="15">
        <v>700</v>
      </c>
    </row>
    <row r="23" spans="1:11" ht="12.75">
      <c r="A23" s="12"/>
      <c r="B23" s="13">
        <v>2340</v>
      </c>
      <c r="C23" s="18"/>
      <c r="D23" s="18" t="s">
        <v>33</v>
      </c>
      <c r="E23" s="15">
        <f>SUM(F23:K23)</f>
        <v>4310</v>
      </c>
      <c r="F23" s="19">
        <v>1380</v>
      </c>
      <c r="G23" s="15">
        <v>850</v>
      </c>
      <c r="H23" s="15">
        <v>700</v>
      </c>
      <c r="I23" s="15">
        <v>200</v>
      </c>
      <c r="J23" s="15">
        <v>880</v>
      </c>
      <c r="K23" s="15">
        <v>300</v>
      </c>
    </row>
    <row r="24" spans="1:11" ht="12.75">
      <c r="A24" s="12"/>
      <c r="B24" s="13">
        <v>2350</v>
      </c>
      <c r="C24" s="18"/>
      <c r="D24" s="34" t="s">
        <v>78</v>
      </c>
      <c r="E24" s="15">
        <f>SUM(F24:K24)</f>
        <v>41990</v>
      </c>
      <c r="F24" s="19">
        <v>12790</v>
      </c>
      <c r="G24" s="15">
        <v>8700</v>
      </c>
      <c r="H24" s="15">
        <v>7500</v>
      </c>
      <c r="I24" s="15">
        <v>2500</v>
      </c>
      <c r="J24" s="15">
        <v>7000</v>
      </c>
      <c r="K24" s="15">
        <v>3500</v>
      </c>
    </row>
    <row r="25" spans="1:11" s="135" customFormat="1" ht="12.75">
      <c r="A25" s="132"/>
      <c r="B25" s="133">
        <v>2360</v>
      </c>
      <c r="C25" s="134"/>
      <c r="D25" s="289" t="s">
        <v>35</v>
      </c>
      <c r="E25" s="64">
        <v>9000</v>
      </c>
      <c r="F25" s="301"/>
      <c r="G25" s="64"/>
      <c r="H25" s="64"/>
      <c r="I25" s="64"/>
      <c r="J25" s="64"/>
      <c r="K25" s="64">
        <v>9000</v>
      </c>
    </row>
    <row r="26" spans="1:11" ht="12.75">
      <c r="A26" s="12"/>
      <c r="B26" s="13">
        <v>2370</v>
      </c>
      <c r="C26" s="18"/>
      <c r="D26" s="34" t="s">
        <v>79</v>
      </c>
      <c r="E26" s="15">
        <f>SUM(F26:K26)</f>
        <v>10500</v>
      </c>
      <c r="F26" s="19">
        <v>3400</v>
      </c>
      <c r="G26" s="15">
        <v>1500</v>
      </c>
      <c r="H26" s="15">
        <v>2000</v>
      </c>
      <c r="I26" s="15">
        <v>1100</v>
      </c>
      <c r="J26" s="15">
        <v>1500</v>
      </c>
      <c r="K26" s="15">
        <v>1000</v>
      </c>
    </row>
    <row r="27" spans="1:11" ht="12.75">
      <c r="A27" s="12"/>
      <c r="B27" s="13">
        <v>2380</v>
      </c>
      <c r="C27" s="13"/>
      <c r="D27" s="34" t="s">
        <v>39</v>
      </c>
      <c r="E27" s="15">
        <f>SUM(F27:K27)</f>
        <v>0</v>
      </c>
      <c r="F27" s="19"/>
      <c r="G27" s="15"/>
      <c r="H27" s="15"/>
      <c r="I27" s="15"/>
      <c r="J27" s="15"/>
      <c r="K27" s="15"/>
    </row>
    <row r="28" spans="1:11" s="47" customFormat="1" ht="12.75">
      <c r="A28" s="42"/>
      <c r="B28" s="43">
        <v>2390</v>
      </c>
      <c r="C28" s="43"/>
      <c r="D28" s="49" t="s">
        <v>80</v>
      </c>
      <c r="E28" s="15">
        <f>SUM(F28:K28)</f>
        <v>5700</v>
      </c>
      <c r="F28" s="305">
        <v>2000</v>
      </c>
      <c r="G28" s="46">
        <v>1000</v>
      </c>
      <c r="H28" s="46">
        <v>1000</v>
      </c>
      <c r="I28" s="46">
        <v>400</v>
      </c>
      <c r="J28" s="46">
        <v>1000</v>
      </c>
      <c r="K28" s="46">
        <v>300</v>
      </c>
    </row>
    <row r="29" spans="1:11" ht="12.75">
      <c r="A29" s="28">
        <v>2400</v>
      </c>
      <c r="B29" s="13"/>
      <c r="C29" s="13"/>
      <c r="D29" s="14" t="s">
        <v>41</v>
      </c>
      <c r="E29" s="31">
        <v>24300</v>
      </c>
      <c r="F29" s="306">
        <v>8988</v>
      </c>
      <c r="G29" s="31">
        <v>4150</v>
      </c>
      <c r="H29" s="31">
        <v>4063</v>
      </c>
      <c r="I29" s="31">
        <v>1460</v>
      </c>
      <c r="J29" s="31">
        <v>3850</v>
      </c>
      <c r="K29" s="31">
        <v>1789</v>
      </c>
    </row>
    <row r="30" spans="1:11" ht="12.75">
      <c r="A30" s="28">
        <v>5100</v>
      </c>
      <c r="B30" s="29"/>
      <c r="C30" s="14"/>
      <c r="D30" s="14" t="s">
        <v>47</v>
      </c>
      <c r="E30" s="33">
        <f>SUM(E31)</f>
        <v>16298</v>
      </c>
      <c r="F30" s="33">
        <f aca="true" t="shared" si="5" ref="F30:K30">SUM(F31)</f>
        <v>4012</v>
      </c>
      <c r="G30" s="33">
        <f t="shared" si="5"/>
        <v>2780</v>
      </c>
      <c r="H30" s="33">
        <f t="shared" si="5"/>
        <v>2000</v>
      </c>
      <c r="I30" s="33">
        <f t="shared" si="5"/>
        <v>1506</v>
      </c>
      <c r="J30" s="33">
        <f t="shared" si="5"/>
        <v>3000</v>
      </c>
      <c r="K30" s="31">
        <f t="shared" si="5"/>
        <v>3000</v>
      </c>
    </row>
    <row r="31" spans="1:11" ht="12.75">
      <c r="A31" s="12"/>
      <c r="B31" s="13">
        <v>5120</v>
      </c>
      <c r="C31" s="18"/>
      <c r="D31" s="34" t="s">
        <v>49</v>
      </c>
      <c r="E31" s="15">
        <f>SUM(F31:K31)</f>
        <v>16298</v>
      </c>
      <c r="F31" s="288">
        <v>4012</v>
      </c>
      <c r="G31" s="46">
        <v>2780</v>
      </c>
      <c r="H31" s="46">
        <v>2000</v>
      </c>
      <c r="I31" s="46">
        <v>1506</v>
      </c>
      <c r="J31" s="46">
        <v>3000</v>
      </c>
      <c r="K31" s="46">
        <v>3000</v>
      </c>
    </row>
    <row r="32" spans="1:11" ht="12.75">
      <c r="A32" s="28">
        <v>5200</v>
      </c>
      <c r="B32" s="29"/>
      <c r="C32" s="29"/>
      <c r="D32" s="14" t="s">
        <v>50</v>
      </c>
      <c r="E32" s="406">
        <f>SUM(E33,E35)</f>
        <v>404610</v>
      </c>
      <c r="F32" s="406">
        <f aca="true" t="shared" si="6" ref="F32:K32">SUM(F33,F35)</f>
        <v>60800</v>
      </c>
      <c r="G32" s="406">
        <f t="shared" si="6"/>
        <v>144444</v>
      </c>
      <c r="H32" s="406">
        <f t="shared" si="6"/>
        <v>87820</v>
      </c>
      <c r="I32" s="406">
        <f t="shared" si="6"/>
        <v>19550</v>
      </c>
      <c r="J32" s="406">
        <f t="shared" si="6"/>
        <v>34696</v>
      </c>
      <c r="K32" s="406">
        <f t="shared" si="6"/>
        <v>57300</v>
      </c>
    </row>
    <row r="33" spans="1:11" ht="12.75">
      <c r="A33" s="12"/>
      <c r="B33" s="13">
        <v>5230</v>
      </c>
      <c r="C33" s="13"/>
      <c r="D33" s="34" t="s">
        <v>52</v>
      </c>
      <c r="E33" s="67">
        <v>79654</v>
      </c>
      <c r="F33" s="67">
        <v>35800</v>
      </c>
      <c r="G33" s="67">
        <v>14900</v>
      </c>
      <c r="H33" s="67">
        <v>14100</v>
      </c>
      <c r="I33" s="67">
        <v>3050</v>
      </c>
      <c r="J33" s="67">
        <v>8504</v>
      </c>
      <c r="K33" s="67">
        <v>3300</v>
      </c>
    </row>
    <row r="34" spans="1:11" s="135" customFormat="1" ht="12.75">
      <c r="A34" s="132"/>
      <c r="B34" s="133"/>
      <c r="C34" s="133">
        <v>5231</v>
      </c>
      <c r="D34" s="134" t="s">
        <v>53</v>
      </c>
      <c r="E34" s="64">
        <f>SUM(F34:K34)</f>
        <v>8000</v>
      </c>
      <c r="F34" s="64">
        <v>8000</v>
      </c>
      <c r="G34" s="64"/>
      <c r="H34" s="64"/>
      <c r="I34" s="64"/>
      <c r="J34" s="64"/>
      <c r="K34" s="64"/>
    </row>
    <row r="35" spans="1:11" s="135" customFormat="1" ht="13.5" thickBot="1">
      <c r="A35" s="132"/>
      <c r="B35" s="133">
        <v>5250</v>
      </c>
      <c r="C35" s="133"/>
      <c r="D35" s="134" t="s">
        <v>81</v>
      </c>
      <c r="E35" s="64">
        <f>SUM(F35:K35)</f>
        <v>324956</v>
      </c>
      <c r="F35" s="147">
        <v>25000</v>
      </c>
      <c r="G35" s="147">
        <v>129544</v>
      </c>
      <c r="H35" s="407">
        <v>73720</v>
      </c>
      <c r="I35" s="147">
        <v>16500</v>
      </c>
      <c r="J35" s="408">
        <v>26192</v>
      </c>
      <c r="K35" s="147">
        <v>54000</v>
      </c>
    </row>
    <row r="36" spans="1:11" ht="13.5" thickBot="1">
      <c r="A36" s="55"/>
      <c r="B36" s="21"/>
      <c r="C36" s="56"/>
      <c r="D36" s="57" t="s">
        <v>66</v>
      </c>
      <c r="E36" s="58">
        <f aca="true" t="shared" si="7" ref="E36:K36">SUM(E6+E7+E10+E30+E32)</f>
        <v>1594356</v>
      </c>
      <c r="F36" s="58">
        <f t="shared" si="7"/>
        <v>391520</v>
      </c>
      <c r="G36" s="58">
        <f t="shared" si="7"/>
        <v>405349</v>
      </c>
      <c r="H36" s="58">
        <f t="shared" si="7"/>
        <v>360262</v>
      </c>
      <c r="I36" s="58">
        <f t="shared" si="7"/>
        <v>62937</v>
      </c>
      <c r="J36" s="58">
        <f t="shared" si="7"/>
        <v>212280</v>
      </c>
      <c r="K36" s="130">
        <f t="shared" si="7"/>
        <v>162008</v>
      </c>
    </row>
    <row r="37" spans="1:12" ht="12.75">
      <c r="A37" s="23"/>
      <c r="B37" s="23"/>
      <c r="C37" s="316"/>
      <c r="D37" s="60" t="s">
        <v>299</v>
      </c>
      <c r="E37" s="317">
        <f>SUM(F37:K37)</f>
        <v>1656658</v>
      </c>
      <c r="F37" s="317">
        <v>520257</v>
      </c>
      <c r="G37" s="317">
        <v>336718</v>
      </c>
      <c r="H37" s="317">
        <v>298915</v>
      </c>
      <c r="I37" s="317">
        <v>98708</v>
      </c>
      <c r="J37" s="317">
        <v>295784</v>
      </c>
      <c r="K37" s="317">
        <v>106276</v>
      </c>
      <c r="L37" s="317"/>
    </row>
    <row r="38" spans="1:12" ht="12.75">
      <c r="A38" s="23"/>
      <c r="B38" s="23"/>
      <c r="C38" s="316"/>
      <c r="D38" s="60" t="s">
        <v>301</v>
      </c>
      <c r="E38" s="317">
        <f>SUM(F38:K38)</f>
        <v>49876</v>
      </c>
      <c r="F38" s="317">
        <v>14894</v>
      </c>
      <c r="G38" s="317">
        <v>10194</v>
      </c>
      <c r="H38" s="317">
        <v>11983</v>
      </c>
      <c r="I38" s="317"/>
      <c r="J38" s="317">
        <v>9605</v>
      </c>
      <c r="K38" s="317">
        <v>3200</v>
      </c>
      <c r="L38" s="317"/>
    </row>
    <row r="39" spans="1:12" ht="12.75">
      <c r="A39" s="23"/>
      <c r="B39" s="23"/>
      <c r="C39" s="316"/>
      <c r="D39" s="60" t="s">
        <v>300</v>
      </c>
      <c r="E39" s="318">
        <f>SUM(E36:E38)</f>
        <v>3300890</v>
      </c>
      <c r="F39" s="318">
        <f aca="true" t="shared" si="8" ref="F39:K39">SUM(F36:F38)</f>
        <v>926671</v>
      </c>
      <c r="G39" s="318">
        <f t="shared" si="8"/>
        <v>752261</v>
      </c>
      <c r="H39" s="318">
        <f t="shared" si="8"/>
        <v>671160</v>
      </c>
      <c r="I39" s="318">
        <f t="shared" si="8"/>
        <v>161645</v>
      </c>
      <c r="J39" s="318">
        <f t="shared" si="8"/>
        <v>517669</v>
      </c>
      <c r="K39" s="318">
        <f t="shared" si="8"/>
        <v>271484</v>
      </c>
      <c r="L39" s="317"/>
    </row>
    <row r="41" spans="4:8" ht="12.75">
      <c r="D41" s="61" t="s">
        <v>177</v>
      </c>
      <c r="E41" s="61"/>
      <c r="H41" t="s">
        <v>178</v>
      </c>
    </row>
  </sheetData>
  <mergeCells count="3">
    <mergeCell ref="A1:F1"/>
    <mergeCell ref="A2:F2"/>
    <mergeCell ref="A3:F3"/>
  </mergeCells>
  <printOptions/>
  <pageMargins left="0.35433070866141736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D44" sqref="D44"/>
    </sheetView>
  </sheetViews>
  <sheetFormatPr defaultColWidth="9.140625" defaultRowHeight="12.75"/>
  <cols>
    <col min="1" max="3" width="9.28125" style="0" customWidth="1"/>
    <col min="4" max="4" width="59.8515625" style="0" customWidth="1"/>
    <col min="5" max="5" width="7.7109375" style="0" customWidth="1"/>
    <col min="6" max="6" width="8.28125" style="0" customWidth="1"/>
    <col min="7" max="7" width="9.28125" style="0" customWidth="1"/>
    <col min="8" max="8" width="7.28125" style="0" customWidth="1"/>
    <col min="9" max="9" width="6.28125" style="0" customWidth="1"/>
    <col min="10" max="10" width="6.7109375" style="0" customWidth="1"/>
    <col min="11" max="16384" width="9.28125" style="0" customWidth="1"/>
  </cols>
  <sheetData>
    <row r="1" spans="1:3" ht="12.75">
      <c r="A1" s="1" t="s">
        <v>369</v>
      </c>
      <c r="B1" s="1"/>
      <c r="C1" s="1"/>
    </row>
    <row r="2" ht="12.75">
      <c r="D2" s="1" t="s">
        <v>0</v>
      </c>
    </row>
    <row r="3" spans="2:7" ht="12.75">
      <c r="B3" s="531" t="s">
        <v>371</v>
      </c>
      <c r="C3" s="531"/>
      <c r="D3" s="531"/>
      <c r="E3" s="391" t="s">
        <v>366</v>
      </c>
      <c r="F3" s="391" t="s">
        <v>367</v>
      </c>
      <c r="G3" s="391" t="s">
        <v>368</v>
      </c>
    </row>
    <row r="4" spans="4:7" s="61" customFormat="1" ht="32.25" customHeight="1" thickBot="1">
      <c r="D4" s="392" t="s">
        <v>67</v>
      </c>
      <c r="E4" s="129" t="s">
        <v>96</v>
      </c>
      <c r="F4" s="129" t="s">
        <v>97</v>
      </c>
      <c r="G4" s="129" t="s">
        <v>98</v>
      </c>
    </row>
    <row r="5" spans="1:7" ht="27" thickBot="1">
      <c r="A5" s="102" t="s">
        <v>8</v>
      </c>
      <c r="B5" s="103" t="s">
        <v>8</v>
      </c>
      <c r="C5" s="104" t="s">
        <v>8</v>
      </c>
      <c r="D5" s="105" t="s">
        <v>12</v>
      </c>
      <c r="E5" s="8" t="s">
        <v>10</v>
      </c>
      <c r="F5" s="8" t="s">
        <v>10</v>
      </c>
      <c r="G5" s="6" t="s">
        <v>10</v>
      </c>
    </row>
    <row r="6" spans="1:7" ht="12.75">
      <c r="A6" s="112">
        <v>1100</v>
      </c>
      <c r="B6" s="113"/>
      <c r="C6" s="113"/>
      <c r="D6" s="106" t="s">
        <v>13</v>
      </c>
      <c r="E6" s="27">
        <v>51460</v>
      </c>
      <c r="F6" s="27">
        <v>41420</v>
      </c>
      <c r="G6" s="26">
        <v>15403</v>
      </c>
    </row>
    <row r="7" spans="1:7" ht="26.25" customHeight="1">
      <c r="A7" s="114">
        <v>1200</v>
      </c>
      <c r="B7" s="115"/>
      <c r="C7" s="115"/>
      <c r="D7" s="116" t="s">
        <v>14</v>
      </c>
      <c r="E7" s="362">
        <f>SUM(E8+E9)</f>
        <v>18610</v>
      </c>
      <c r="F7" s="32">
        <f>SUM(F8+F9)</f>
        <v>20088</v>
      </c>
      <c r="G7" s="31">
        <f>SUM(G8+G9)</f>
        <v>5983</v>
      </c>
    </row>
    <row r="8" spans="1:7" ht="12.75">
      <c r="A8" s="107"/>
      <c r="B8" s="108">
        <v>1210</v>
      </c>
      <c r="C8" s="108"/>
      <c r="D8" s="110" t="s">
        <v>15</v>
      </c>
      <c r="E8" s="247">
        <v>13603</v>
      </c>
      <c r="F8" s="247">
        <v>11941</v>
      </c>
      <c r="G8" s="247">
        <v>4152</v>
      </c>
    </row>
    <row r="9" spans="1:7" ht="12.75">
      <c r="A9" s="107"/>
      <c r="B9" s="108">
        <v>1220</v>
      </c>
      <c r="C9" s="110"/>
      <c r="D9" s="110" t="s">
        <v>16</v>
      </c>
      <c r="E9" s="17">
        <v>5007</v>
      </c>
      <c r="F9" s="17">
        <v>8147</v>
      </c>
      <c r="G9" s="15">
        <v>1831</v>
      </c>
    </row>
    <row r="10" spans="1:7" ht="12.75">
      <c r="A10" s="114">
        <v>2000</v>
      </c>
      <c r="B10" s="115"/>
      <c r="C10" s="109"/>
      <c r="D10" s="109" t="s">
        <v>17</v>
      </c>
      <c r="E10" s="32">
        <f>SUM(E11+E12+E20+E28)</f>
        <v>47873</v>
      </c>
      <c r="F10" s="32">
        <f>SUM(F11+F12+F20+F28)</f>
        <v>39808</v>
      </c>
      <c r="G10" s="32">
        <f>SUM(G11+G12+G20+G28)</f>
        <v>12114</v>
      </c>
    </row>
    <row r="11" spans="1:7" ht="12.75">
      <c r="A11" s="114">
        <v>2100</v>
      </c>
      <c r="B11" s="115"/>
      <c r="C11" s="109"/>
      <c r="D11" s="109" t="s">
        <v>18</v>
      </c>
      <c r="E11" s="32">
        <v>300</v>
      </c>
      <c r="F11" s="32">
        <v>300</v>
      </c>
      <c r="G11" s="32">
        <v>300</v>
      </c>
    </row>
    <row r="12" spans="1:7" ht="12.75">
      <c r="A12" s="114">
        <v>2200</v>
      </c>
      <c r="B12" s="115"/>
      <c r="C12" s="115"/>
      <c r="D12" s="109" t="s">
        <v>21</v>
      </c>
      <c r="E12" s="31">
        <f>SUM(E13+E14+E15+E16+E17+E18+E19)</f>
        <v>34373</v>
      </c>
      <c r="F12" s="31">
        <f>SUM(F13+F14+F15+F16+F17+F18+F19)</f>
        <v>31558</v>
      </c>
      <c r="G12" s="31">
        <f>SUM(G13+G14+G15+G16+G17+G18+G19)</f>
        <v>8827</v>
      </c>
    </row>
    <row r="13" spans="1:7" ht="12.75">
      <c r="A13" s="118"/>
      <c r="B13" s="119">
        <v>2210</v>
      </c>
      <c r="C13" s="120"/>
      <c r="D13" s="121" t="s">
        <v>22</v>
      </c>
      <c r="E13" s="17">
        <v>1600</v>
      </c>
      <c r="F13" s="100">
        <v>2000</v>
      </c>
      <c r="G13" s="15">
        <v>1198</v>
      </c>
    </row>
    <row r="14" spans="1:7" ht="12.75">
      <c r="A14" s="107"/>
      <c r="B14" s="108">
        <v>2220</v>
      </c>
      <c r="C14" s="110"/>
      <c r="D14" s="117" t="s">
        <v>23</v>
      </c>
      <c r="E14" s="17">
        <v>10800</v>
      </c>
      <c r="F14" s="17">
        <v>13500</v>
      </c>
      <c r="G14" s="15">
        <v>980</v>
      </c>
    </row>
    <row r="15" spans="1:7" ht="12.75">
      <c r="A15" s="107"/>
      <c r="B15" s="108">
        <v>2230</v>
      </c>
      <c r="C15" s="110"/>
      <c r="D15" s="117" t="s">
        <v>106</v>
      </c>
      <c r="E15" s="17">
        <v>2020</v>
      </c>
      <c r="F15" s="17">
        <v>4603</v>
      </c>
      <c r="G15" s="15">
        <v>1465</v>
      </c>
    </row>
    <row r="16" spans="1:7" ht="12.75">
      <c r="A16" s="107"/>
      <c r="B16" s="108">
        <v>2240</v>
      </c>
      <c r="C16" s="110"/>
      <c r="D16" s="117" t="s">
        <v>24</v>
      </c>
      <c r="E16" s="15">
        <v>19953</v>
      </c>
      <c r="F16" s="15">
        <v>11455</v>
      </c>
      <c r="G16" s="15">
        <v>4890</v>
      </c>
    </row>
    <row r="17" spans="1:7" ht="12.75">
      <c r="A17" s="107"/>
      <c r="B17" s="108">
        <v>2250</v>
      </c>
      <c r="C17" s="108"/>
      <c r="D17" s="117" t="s">
        <v>25</v>
      </c>
      <c r="E17" s="17"/>
      <c r="F17" s="100"/>
      <c r="G17" s="15"/>
    </row>
    <row r="18" spans="1:7" ht="12.75">
      <c r="A18" s="107"/>
      <c r="B18" s="108">
        <v>2260</v>
      </c>
      <c r="C18" s="108"/>
      <c r="D18" s="110" t="s">
        <v>26</v>
      </c>
      <c r="E18" s="15"/>
      <c r="F18" s="15"/>
      <c r="G18" s="15">
        <v>294</v>
      </c>
    </row>
    <row r="19" spans="1:7" ht="12.75">
      <c r="A19" s="107"/>
      <c r="B19" s="108">
        <v>2270</v>
      </c>
      <c r="C19" s="110"/>
      <c r="D19" s="117" t="s">
        <v>27</v>
      </c>
      <c r="E19" s="15"/>
      <c r="F19" s="15"/>
      <c r="G19" s="15"/>
    </row>
    <row r="20" spans="1:7" ht="12.75">
      <c r="A20" s="114">
        <v>2300</v>
      </c>
      <c r="B20" s="115"/>
      <c r="C20" s="115"/>
      <c r="D20" s="109" t="s">
        <v>30</v>
      </c>
      <c r="E20" s="31">
        <f>SUM(E21+E22+E23+E24+E25+E26+E27)</f>
        <v>12800</v>
      </c>
      <c r="F20" s="31">
        <f>SUM(F21+F22+F23+F24+F25+F26+F27)</f>
        <v>7350</v>
      </c>
      <c r="G20" s="31">
        <f>SUM(G21+G22+G23+G24+G25+G26+G27)</f>
        <v>2987</v>
      </c>
    </row>
    <row r="21" spans="1:7" ht="12.75">
      <c r="A21" s="107"/>
      <c r="B21" s="108">
        <v>2310</v>
      </c>
      <c r="C21" s="110"/>
      <c r="D21" s="117" t="s">
        <v>77</v>
      </c>
      <c r="E21" s="17">
        <v>4000</v>
      </c>
      <c r="F21" s="17">
        <v>3000</v>
      </c>
      <c r="G21" s="15">
        <v>1100</v>
      </c>
    </row>
    <row r="22" spans="1:7" ht="12.75">
      <c r="A22" s="107"/>
      <c r="B22" s="108">
        <v>2320</v>
      </c>
      <c r="C22" s="110"/>
      <c r="D22" s="117" t="s">
        <v>32</v>
      </c>
      <c r="E22" s="17">
        <v>750</v>
      </c>
      <c r="F22" s="100">
        <v>400</v>
      </c>
      <c r="G22" s="15"/>
    </row>
    <row r="23" spans="1:7" ht="12.75">
      <c r="A23" s="107"/>
      <c r="B23" s="108">
        <v>2340</v>
      </c>
      <c r="C23" s="110"/>
      <c r="D23" s="110" t="s">
        <v>33</v>
      </c>
      <c r="E23" s="100">
        <v>50</v>
      </c>
      <c r="F23" s="100">
        <v>50</v>
      </c>
      <c r="G23" s="100">
        <v>50</v>
      </c>
    </row>
    <row r="24" spans="1:7" ht="12.75">
      <c r="A24" s="107"/>
      <c r="B24" s="108">
        <v>2350</v>
      </c>
      <c r="C24" s="110"/>
      <c r="D24" s="117" t="s">
        <v>78</v>
      </c>
      <c r="E24" s="17">
        <v>2000</v>
      </c>
      <c r="F24" s="100">
        <v>2500</v>
      </c>
      <c r="G24" s="15">
        <v>600</v>
      </c>
    </row>
    <row r="25" spans="1:7" ht="12.75">
      <c r="A25" s="107"/>
      <c r="B25" s="108">
        <v>2370</v>
      </c>
      <c r="C25" s="110"/>
      <c r="D25" s="117" t="s">
        <v>79</v>
      </c>
      <c r="E25" s="17">
        <v>5000</v>
      </c>
      <c r="F25" s="100">
        <v>400</v>
      </c>
      <c r="G25" s="15">
        <v>1167</v>
      </c>
    </row>
    <row r="26" spans="1:7" ht="12.75">
      <c r="A26" s="107"/>
      <c r="B26" s="108">
        <v>2380</v>
      </c>
      <c r="C26" s="108"/>
      <c r="D26" s="117" t="s">
        <v>39</v>
      </c>
      <c r="E26" s="17"/>
      <c r="F26" s="100"/>
      <c r="G26" s="15"/>
    </row>
    <row r="27" spans="1:7" s="52" customFormat="1" ht="12.75">
      <c r="A27" s="122"/>
      <c r="B27" s="123">
        <v>2390</v>
      </c>
      <c r="C27" s="123"/>
      <c r="D27" s="117" t="s">
        <v>40</v>
      </c>
      <c r="E27" s="124">
        <v>1000</v>
      </c>
      <c r="F27" s="124">
        <v>1000</v>
      </c>
      <c r="G27" s="46">
        <v>70</v>
      </c>
    </row>
    <row r="28" spans="1:7" ht="12.75">
      <c r="A28" s="114">
        <v>2400</v>
      </c>
      <c r="B28" s="108"/>
      <c r="C28" s="108"/>
      <c r="D28" s="109" t="s">
        <v>41</v>
      </c>
      <c r="E28" s="32">
        <v>400</v>
      </c>
      <c r="F28" s="32">
        <v>600</v>
      </c>
      <c r="G28" s="31">
        <v>0</v>
      </c>
    </row>
    <row r="29" spans="1:7" ht="12.75">
      <c r="A29" s="114">
        <v>5100</v>
      </c>
      <c r="B29" s="115"/>
      <c r="C29" s="109"/>
      <c r="D29" s="109" t="s">
        <v>47</v>
      </c>
      <c r="E29" s="32">
        <f>SUM(E30)</f>
        <v>1000</v>
      </c>
      <c r="F29" s="32">
        <f>SUM(F30)</f>
        <v>300</v>
      </c>
      <c r="G29" s="32">
        <f>SUM(G30)</f>
        <v>80</v>
      </c>
    </row>
    <row r="30" spans="1:7" ht="12.75">
      <c r="A30" s="107"/>
      <c r="B30" s="108">
        <v>5120</v>
      </c>
      <c r="C30" s="110"/>
      <c r="D30" s="117" t="s">
        <v>49</v>
      </c>
      <c r="E30" s="17">
        <v>1000</v>
      </c>
      <c r="F30" s="100">
        <v>300</v>
      </c>
      <c r="G30" s="15">
        <v>80</v>
      </c>
    </row>
    <row r="31" spans="1:7" ht="12.75">
      <c r="A31" s="114">
        <v>5200</v>
      </c>
      <c r="B31" s="115"/>
      <c r="C31" s="115"/>
      <c r="D31" s="109" t="s">
        <v>50</v>
      </c>
      <c r="E31" s="32">
        <f>SUM(E32:E33)</f>
        <v>48460</v>
      </c>
      <c r="F31" s="32">
        <f>SUM(F32:F33)</f>
        <v>3700</v>
      </c>
      <c r="G31" s="32">
        <f>SUM(G32:G33)</f>
        <v>2988</v>
      </c>
    </row>
    <row r="32" spans="1:7" ht="12.75">
      <c r="A32" s="107"/>
      <c r="B32" s="108">
        <v>5230</v>
      </c>
      <c r="C32" s="108"/>
      <c r="D32" s="117" t="s">
        <v>52</v>
      </c>
      <c r="E32" s="17">
        <v>9950</v>
      </c>
      <c r="F32" s="17">
        <v>3700</v>
      </c>
      <c r="G32" s="15">
        <v>2988</v>
      </c>
    </row>
    <row r="33" spans="1:7" ht="13.5" thickBot="1">
      <c r="A33" s="107"/>
      <c r="B33" s="108">
        <v>5250</v>
      </c>
      <c r="C33" s="108"/>
      <c r="D33" s="131" t="s">
        <v>262</v>
      </c>
      <c r="E33" s="394">
        <v>38510</v>
      </c>
      <c r="F33" s="100"/>
      <c r="G33" s="15"/>
    </row>
    <row r="34" spans="1:7" ht="13.5" thickBot="1">
      <c r="A34" s="125"/>
      <c r="B34" s="111"/>
      <c r="C34" s="126"/>
      <c r="D34" s="127" t="s">
        <v>66</v>
      </c>
      <c r="E34" s="393">
        <f>SUM(E6+E7+E10+E29+E31)</f>
        <v>167403</v>
      </c>
      <c r="F34" s="393">
        <f>SUM(F6+F7+F10+F29+F31)</f>
        <v>105316</v>
      </c>
      <c r="G34" s="393">
        <f>SUM(G6+G7+G10+G29+G31)</f>
        <v>36568</v>
      </c>
    </row>
    <row r="35" spans="1:8" ht="12.75">
      <c r="A35" s="23"/>
      <c r="B35" s="23"/>
      <c r="C35" s="316"/>
      <c r="D35" s="60" t="s">
        <v>299</v>
      </c>
      <c r="E35" s="317">
        <v>63764</v>
      </c>
      <c r="F35" s="317">
        <v>260933</v>
      </c>
      <c r="G35" s="317">
        <v>34981</v>
      </c>
      <c r="H35" s="317"/>
    </row>
    <row r="36" spans="1:8" ht="12.75">
      <c r="A36" s="23"/>
      <c r="B36" s="23"/>
      <c r="C36" s="316"/>
      <c r="D36" s="60" t="s">
        <v>300</v>
      </c>
      <c r="E36" s="317">
        <f>SUM(E34:E35)</f>
        <v>231167</v>
      </c>
      <c r="F36" s="317">
        <f>SUM(F34:F35)</f>
        <v>366249</v>
      </c>
      <c r="G36" s="317">
        <f>SUM(G34:G35)</f>
        <v>71549</v>
      </c>
      <c r="H36" s="317"/>
    </row>
    <row r="38" spans="2:6" ht="12.75">
      <c r="B38" s="532" t="s">
        <v>177</v>
      </c>
      <c r="C38" s="532"/>
      <c r="D38" s="532"/>
      <c r="F38" t="s">
        <v>178</v>
      </c>
    </row>
  </sheetData>
  <mergeCells count="2">
    <mergeCell ref="B3:D3"/>
    <mergeCell ref="B38:D38"/>
  </mergeCells>
  <printOptions/>
  <pageMargins left="0.7480314960629921" right="0.7480314960629921" top="0.3937007874015748" bottom="0.5905511811023623" header="0.31496062992125984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D44" sqref="D44"/>
    </sheetView>
  </sheetViews>
  <sheetFormatPr defaultColWidth="9.140625" defaultRowHeight="12.75"/>
  <cols>
    <col min="1" max="3" width="9.28125" style="0" customWidth="1"/>
    <col min="4" max="4" width="56.8515625" style="0" customWidth="1"/>
    <col min="5" max="5" width="8.8515625" style="0" customWidth="1"/>
    <col min="6" max="16384" width="9.28125" style="0" customWidth="1"/>
  </cols>
  <sheetData>
    <row r="1" spans="1:5" ht="12.75">
      <c r="A1" s="531" t="s">
        <v>372</v>
      </c>
      <c r="B1" s="531"/>
      <c r="C1" s="531"/>
      <c r="D1" s="531"/>
      <c r="E1" s="531"/>
    </row>
    <row r="2" ht="12.75">
      <c r="D2" s="1" t="s">
        <v>0</v>
      </c>
    </row>
    <row r="3" spans="2:6" ht="12.75">
      <c r="B3" s="1" t="s">
        <v>373</v>
      </c>
      <c r="E3" s="202" t="s">
        <v>374</v>
      </c>
      <c r="F3" s="202" t="s">
        <v>375</v>
      </c>
    </row>
    <row r="4" spans="1:6" ht="26.25" thickBot="1">
      <c r="A4" s="23"/>
      <c r="B4" s="23"/>
      <c r="C4" s="23"/>
      <c r="D4" s="23"/>
      <c r="E4" s="129" t="s">
        <v>99</v>
      </c>
      <c r="F4" s="129" t="s">
        <v>100</v>
      </c>
    </row>
    <row r="5" spans="1:6" ht="30.75" customHeight="1" thickBot="1">
      <c r="A5" s="102" t="s">
        <v>8</v>
      </c>
      <c r="B5" s="103" t="s">
        <v>8</v>
      </c>
      <c r="C5" s="104" t="s">
        <v>8</v>
      </c>
      <c r="D5" s="399" t="s">
        <v>12</v>
      </c>
      <c r="E5" s="62" t="s">
        <v>10</v>
      </c>
      <c r="F5" s="7" t="s">
        <v>10</v>
      </c>
    </row>
    <row r="6" spans="1:6" ht="12.75">
      <c r="A6" s="400">
        <v>1100</v>
      </c>
      <c r="B6" s="401"/>
      <c r="C6" s="401"/>
      <c r="D6" s="402" t="s">
        <v>13</v>
      </c>
      <c r="E6" s="26">
        <v>79901</v>
      </c>
      <c r="F6" s="403">
        <v>19690</v>
      </c>
    </row>
    <row r="7" spans="1:6" ht="26.25" customHeight="1">
      <c r="A7" s="262">
        <v>1200</v>
      </c>
      <c r="B7" s="115"/>
      <c r="C7" s="115"/>
      <c r="D7" s="116" t="s">
        <v>14</v>
      </c>
      <c r="E7" s="31">
        <f>SUM(E8+E9)</f>
        <v>27165</v>
      </c>
      <c r="F7" s="263">
        <f>SUM(F8+F9)</f>
        <v>8064</v>
      </c>
    </row>
    <row r="8" spans="1:6" ht="12.75">
      <c r="A8" s="259"/>
      <c r="B8" s="108">
        <v>1210</v>
      </c>
      <c r="C8" s="108"/>
      <c r="D8" s="110" t="s">
        <v>15</v>
      </c>
      <c r="E8" s="247">
        <v>20785</v>
      </c>
      <c r="F8" s="388">
        <v>5388</v>
      </c>
    </row>
    <row r="9" spans="1:6" ht="12.75">
      <c r="A9" s="259"/>
      <c r="B9" s="108">
        <v>1220</v>
      </c>
      <c r="C9" s="110"/>
      <c r="D9" s="110" t="s">
        <v>16</v>
      </c>
      <c r="E9" s="15">
        <v>6380</v>
      </c>
      <c r="F9" s="16">
        <v>2676</v>
      </c>
    </row>
    <row r="10" spans="1:6" ht="12.75">
      <c r="A10" s="262">
        <v>2000</v>
      </c>
      <c r="B10" s="115"/>
      <c r="C10" s="109"/>
      <c r="D10" s="109" t="s">
        <v>17</v>
      </c>
      <c r="E10" s="66">
        <f>SUM(E11+E14+E20+E26)</f>
        <v>111565</v>
      </c>
      <c r="F10" s="66">
        <f>SUM(F11+F14+F20+F26)</f>
        <v>69504</v>
      </c>
    </row>
    <row r="11" spans="1:6" ht="12.75">
      <c r="A11" s="262">
        <v>2100</v>
      </c>
      <c r="B11" s="115"/>
      <c r="C11" s="109"/>
      <c r="D11" s="109" t="s">
        <v>18</v>
      </c>
      <c r="E11" s="31">
        <f>E12+E13</f>
        <v>3680</v>
      </c>
      <c r="F11" s="263">
        <f>F12+F13</f>
        <v>1450</v>
      </c>
    </row>
    <row r="12" spans="1:6" ht="12.75">
      <c r="A12" s="259"/>
      <c r="B12" s="108">
        <v>2110</v>
      </c>
      <c r="C12" s="110"/>
      <c r="D12" s="117" t="s">
        <v>19</v>
      </c>
      <c r="E12" s="67">
        <v>2000</v>
      </c>
      <c r="F12" s="16">
        <v>600</v>
      </c>
    </row>
    <row r="13" spans="1:6" ht="12.75">
      <c r="A13" s="404"/>
      <c r="B13" s="398">
        <v>2120</v>
      </c>
      <c r="C13" s="110"/>
      <c r="D13" s="117" t="s">
        <v>74</v>
      </c>
      <c r="E13" s="67">
        <v>1680</v>
      </c>
      <c r="F13" s="16">
        <v>850</v>
      </c>
    </row>
    <row r="14" spans="1:6" ht="12.75">
      <c r="A14" s="262">
        <v>2200</v>
      </c>
      <c r="B14" s="115"/>
      <c r="C14" s="115"/>
      <c r="D14" s="109" t="s">
        <v>21</v>
      </c>
      <c r="E14" s="66">
        <f>SUM(E15+E16+E17+E18+E19)</f>
        <v>90025</v>
      </c>
      <c r="F14" s="66">
        <f>SUM(F15+F16+F17+F18+F19)</f>
        <v>63254</v>
      </c>
    </row>
    <row r="15" spans="1:6" ht="12.75">
      <c r="A15" s="264"/>
      <c r="B15" s="119">
        <v>2210</v>
      </c>
      <c r="C15" s="120"/>
      <c r="D15" s="121" t="s">
        <v>22</v>
      </c>
      <c r="E15" s="67">
        <v>3542</v>
      </c>
      <c r="F15" s="16">
        <v>1800</v>
      </c>
    </row>
    <row r="16" spans="1:6" ht="12.75">
      <c r="A16" s="259"/>
      <c r="B16" s="108">
        <v>2220</v>
      </c>
      <c r="C16" s="110"/>
      <c r="D16" s="117" t="s">
        <v>23</v>
      </c>
      <c r="E16" s="67">
        <v>27285</v>
      </c>
      <c r="F16" s="16">
        <v>10424</v>
      </c>
    </row>
    <row r="17" spans="1:6" ht="12.75">
      <c r="A17" s="259"/>
      <c r="B17" s="108">
        <v>2230</v>
      </c>
      <c r="C17" s="110"/>
      <c r="D17" s="117" t="s">
        <v>106</v>
      </c>
      <c r="E17" s="67">
        <v>5919</v>
      </c>
      <c r="F17" s="16">
        <v>6980</v>
      </c>
    </row>
    <row r="18" spans="1:6" ht="12.75">
      <c r="A18" s="259"/>
      <c r="B18" s="108">
        <v>2240</v>
      </c>
      <c r="C18" s="110"/>
      <c r="D18" s="117" t="s">
        <v>24</v>
      </c>
      <c r="E18" s="67">
        <v>52120</v>
      </c>
      <c r="F18" s="15">
        <v>43200</v>
      </c>
    </row>
    <row r="19" spans="1:6" ht="12.75">
      <c r="A19" s="259"/>
      <c r="B19" s="108">
        <v>2260</v>
      </c>
      <c r="C19" s="108"/>
      <c r="D19" s="110" t="s">
        <v>26</v>
      </c>
      <c r="E19" s="67">
        <v>1159</v>
      </c>
      <c r="F19" s="15">
        <v>850</v>
      </c>
    </row>
    <row r="20" spans="1:6" ht="12.75">
      <c r="A20" s="262">
        <v>2300</v>
      </c>
      <c r="B20" s="115"/>
      <c r="C20" s="115"/>
      <c r="D20" s="109" t="s">
        <v>30</v>
      </c>
      <c r="E20" s="31">
        <f>SUM(E21+E22+E23+E24+E25)</f>
        <v>17650</v>
      </c>
      <c r="F20" s="31">
        <f>SUM(F21+F22+F23+F24+F25)</f>
        <v>4750</v>
      </c>
    </row>
    <row r="21" spans="1:6" ht="12.75">
      <c r="A21" s="259"/>
      <c r="B21" s="108">
        <v>2310</v>
      </c>
      <c r="C21" s="110"/>
      <c r="D21" s="117" t="s">
        <v>77</v>
      </c>
      <c r="E21" s="15">
        <v>4900</v>
      </c>
      <c r="F21" s="16">
        <v>2150</v>
      </c>
    </row>
    <row r="22" spans="1:6" ht="12.75">
      <c r="A22" s="259"/>
      <c r="B22" s="108">
        <v>2320</v>
      </c>
      <c r="C22" s="110"/>
      <c r="D22" s="117" t="s">
        <v>32</v>
      </c>
      <c r="E22" s="15">
        <v>8050</v>
      </c>
      <c r="F22" s="15">
        <v>0</v>
      </c>
    </row>
    <row r="23" spans="1:6" ht="12.75">
      <c r="A23" s="259"/>
      <c r="B23" s="108">
        <v>2340</v>
      </c>
      <c r="C23" s="110"/>
      <c r="D23" s="110" t="s">
        <v>33</v>
      </c>
      <c r="E23" s="15">
        <v>400</v>
      </c>
      <c r="F23" s="16">
        <v>300</v>
      </c>
    </row>
    <row r="24" spans="1:6" ht="12.75">
      <c r="A24" s="259"/>
      <c r="B24" s="108">
        <v>2350</v>
      </c>
      <c r="C24" s="110"/>
      <c r="D24" s="117" t="s">
        <v>78</v>
      </c>
      <c r="E24" s="15">
        <v>3500</v>
      </c>
      <c r="F24" s="16">
        <v>1800</v>
      </c>
    </row>
    <row r="25" spans="1:6" s="52" customFormat="1" ht="12.75">
      <c r="A25" s="265"/>
      <c r="B25" s="123">
        <v>2390</v>
      </c>
      <c r="C25" s="123"/>
      <c r="D25" s="117" t="s">
        <v>40</v>
      </c>
      <c r="E25" s="46">
        <v>800</v>
      </c>
      <c r="F25" s="266">
        <v>500</v>
      </c>
    </row>
    <row r="26" spans="1:6" ht="12.75">
      <c r="A26" s="262">
        <v>2400</v>
      </c>
      <c r="B26" s="108"/>
      <c r="C26" s="108"/>
      <c r="D26" s="109" t="s">
        <v>41</v>
      </c>
      <c r="E26" s="395">
        <v>210</v>
      </c>
      <c r="F26" s="405">
        <v>50</v>
      </c>
    </row>
    <row r="27" spans="1:6" ht="12.75">
      <c r="A27" s="262">
        <v>5100</v>
      </c>
      <c r="B27" s="115"/>
      <c r="C27" s="109"/>
      <c r="D27" s="109" t="s">
        <v>47</v>
      </c>
      <c r="E27" s="31">
        <v>560</v>
      </c>
      <c r="F27" s="263">
        <v>450</v>
      </c>
    </row>
    <row r="28" spans="1:6" ht="12.75">
      <c r="A28" s="259"/>
      <c r="B28" s="108">
        <v>5120</v>
      </c>
      <c r="C28" s="110"/>
      <c r="D28" s="117" t="s">
        <v>49</v>
      </c>
      <c r="E28" s="15">
        <v>560</v>
      </c>
      <c r="F28" s="16">
        <v>450</v>
      </c>
    </row>
    <row r="29" spans="1:6" ht="12.75">
      <c r="A29" s="262">
        <v>5200</v>
      </c>
      <c r="B29" s="115"/>
      <c r="C29" s="115"/>
      <c r="D29" s="109" t="s">
        <v>50</v>
      </c>
      <c r="E29" s="31">
        <f>SUM(E30:E32)</f>
        <v>148806</v>
      </c>
      <c r="F29" s="31">
        <f>SUM(F30:F32)</f>
        <v>700</v>
      </c>
    </row>
    <row r="30" spans="1:6" ht="12.75">
      <c r="A30" s="259"/>
      <c r="B30" s="108">
        <v>5210</v>
      </c>
      <c r="C30" s="108"/>
      <c r="D30" s="117" t="s">
        <v>51</v>
      </c>
      <c r="E30" s="15">
        <v>9200</v>
      </c>
      <c r="F30" s="64">
        <v>0</v>
      </c>
    </row>
    <row r="31" spans="1:6" ht="12.75">
      <c r="A31" s="259"/>
      <c r="B31" s="108">
        <v>5230</v>
      </c>
      <c r="C31" s="108"/>
      <c r="D31" s="117" t="s">
        <v>52</v>
      </c>
      <c r="E31" s="15">
        <v>2006</v>
      </c>
      <c r="F31" s="16">
        <v>700</v>
      </c>
    </row>
    <row r="32" spans="1:6" ht="13.5" thickBot="1">
      <c r="A32" s="409"/>
      <c r="B32" s="410">
        <v>5250</v>
      </c>
      <c r="C32" s="410"/>
      <c r="D32" s="411" t="s">
        <v>262</v>
      </c>
      <c r="E32" s="54">
        <v>137600</v>
      </c>
      <c r="F32" s="412"/>
    </row>
    <row r="33" spans="1:6" ht="13.5" thickBot="1">
      <c r="A33" s="55"/>
      <c r="B33" s="339"/>
      <c r="C33" s="340"/>
      <c r="D33" s="337" t="s">
        <v>66</v>
      </c>
      <c r="E33" s="68">
        <f>SUM(E6+E7+E10+E27+E29)</f>
        <v>367997</v>
      </c>
      <c r="F33" s="389">
        <f>SUM(F6+F7+F10+F27+F29)</f>
        <v>98408</v>
      </c>
    </row>
    <row r="34" spans="1:6" ht="12.75">
      <c r="A34" s="23"/>
      <c r="B34" s="23"/>
      <c r="C34" s="316"/>
      <c r="D34" s="60" t="s">
        <v>299</v>
      </c>
      <c r="E34" s="317">
        <v>52473</v>
      </c>
      <c r="F34" s="317">
        <v>23953</v>
      </c>
    </row>
    <row r="35" spans="1:6" ht="12.75">
      <c r="A35" s="23"/>
      <c r="B35" s="23"/>
      <c r="C35" s="316"/>
      <c r="D35" s="60" t="s">
        <v>301</v>
      </c>
      <c r="E35" s="317">
        <v>4335</v>
      </c>
      <c r="F35" s="317"/>
    </row>
    <row r="36" spans="1:6" ht="12.75">
      <c r="A36" s="23"/>
      <c r="B36" s="23"/>
      <c r="C36" s="316"/>
      <c r="D36" s="60" t="s">
        <v>300</v>
      </c>
      <c r="E36" s="317">
        <f>SUM(E33:E35)</f>
        <v>424805</v>
      </c>
      <c r="F36" s="317">
        <f>SUM(F33:F35)</f>
        <v>122361</v>
      </c>
    </row>
    <row r="38" spans="2:6" ht="12.75">
      <c r="B38" s="532" t="s">
        <v>177</v>
      </c>
      <c r="C38" s="532"/>
      <c r="D38" s="532"/>
      <c r="F38" t="s">
        <v>178</v>
      </c>
    </row>
  </sheetData>
  <mergeCells count="2">
    <mergeCell ref="A1:E1"/>
    <mergeCell ref="B38:D38"/>
  </mergeCells>
  <printOptions/>
  <pageMargins left="0.7480314960629921" right="0.7480314960629921" top="0.3937007874015748" bottom="0.5905511811023623" header="0.31496062992125984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8"/>
  <sheetViews>
    <sheetView workbookViewId="0" topLeftCell="A1">
      <selection activeCell="H1" sqref="H1"/>
    </sheetView>
  </sheetViews>
  <sheetFormatPr defaultColWidth="9.140625" defaultRowHeight="12.75"/>
  <cols>
    <col min="1" max="1" width="6.57421875" style="0" customWidth="1"/>
    <col min="2" max="2" width="6.7109375" style="0" customWidth="1"/>
    <col min="3" max="3" width="7.28125" style="0" customWidth="1"/>
    <col min="4" max="4" width="52.57421875" style="0" customWidth="1"/>
    <col min="5" max="5" width="8.8515625" style="0" customWidth="1"/>
    <col min="6" max="6" width="9.28125" style="169" customWidth="1"/>
    <col min="7" max="16384" width="9.28125" style="0" customWidth="1"/>
  </cols>
  <sheetData>
    <row r="2" spans="1:5" ht="12.75">
      <c r="A2" s="531" t="s">
        <v>376</v>
      </c>
      <c r="B2" s="531"/>
      <c r="C2" s="531"/>
      <c r="D2" s="531"/>
      <c r="E2" s="531"/>
    </row>
    <row r="3" ht="12.75">
      <c r="D3" s="1" t="s">
        <v>0</v>
      </c>
    </row>
    <row r="4" spans="2:4" ht="12.75">
      <c r="B4" s="531" t="s">
        <v>377</v>
      </c>
      <c r="C4" s="531"/>
      <c r="D4" s="531"/>
    </row>
    <row r="5" spans="1:10" ht="29.25" customHeight="1" thickBot="1">
      <c r="A5" s="23"/>
      <c r="B5" s="23"/>
      <c r="C5" s="23"/>
      <c r="D5" s="392" t="s">
        <v>67</v>
      </c>
      <c r="E5" s="129" t="s">
        <v>102</v>
      </c>
      <c r="F5" s="170" t="s">
        <v>112</v>
      </c>
      <c r="G5" s="129" t="s">
        <v>263</v>
      </c>
      <c r="H5" s="61" t="s">
        <v>245</v>
      </c>
      <c r="I5" s="61" t="s">
        <v>246</v>
      </c>
      <c r="J5" s="61" t="s">
        <v>264</v>
      </c>
    </row>
    <row r="6" spans="1:10" ht="27" thickBot="1">
      <c r="A6" s="253" t="s">
        <v>8</v>
      </c>
      <c r="B6" s="254" t="s">
        <v>8</v>
      </c>
      <c r="C6" s="255" t="s">
        <v>8</v>
      </c>
      <c r="D6" s="256" t="s">
        <v>12</v>
      </c>
      <c r="E6" s="6" t="s">
        <v>10</v>
      </c>
      <c r="F6" s="6" t="s">
        <v>10</v>
      </c>
      <c r="G6" s="6" t="s">
        <v>10</v>
      </c>
      <c r="H6" s="6" t="s">
        <v>10</v>
      </c>
      <c r="I6" s="6" t="s">
        <v>10</v>
      </c>
      <c r="J6" s="6" t="s">
        <v>10</v>
      </c>
    </row>
    <row r="7" spans="1:10" ht="12.75">
      <c r="A7" s="257">
        <v>1100</v>
      </c>
      <c r="B7" s="113"/>
      <c r="C7" s="113"/>
      <c r="D7" s="106" t="s">
        <v>13</v>
      </c>
      <c r="E7" s="26">
        <v>123107</v>
      </c>
      <c r="F7" s="171">
        <v>1560</v>
      </c>
      <c r="G7" s="171">
        <v>243308</v>
      </c>
      <c r="H7" s="27">
        <v>0</v>
      </c>
      <c r="I7" s="27">
        <v>0</v>
      </c>
      <c r="J7" s="258">
        <v>0</v>
      </c>
    </row>
    <row r="8" spans="1:10" ht="26.25" customHeight="1">
      <c r="A8" s="262">
        <v>1200</v>
      </c>
      <c r="B8" s="115"/>
      <c r="C8" s="115"/>
      <c r="D8" s="116" t="s">
        <v>14</v>
      </c>
      <c r="E8" s="66">
        <f aca="true" t="shared" si="0" ref="E8:J8">SUM(E9+E10)</f>
        <v>34124</v>
      </c>
      <c r="F8" s="162">
        <f t="shared" si="0"/>
        <v>347</v>
      </c>
      <c r="G8" s="32">
        <f t="shared" si="0"/>
        <v>72212</v>
      </c>
      <c r="H8" s="32">
        <f t="shared" si="0"/>
        <v>0</v>
      </c>
      <c r="I8" s="32">
        <f t="shared" si="0"/>
        <v>0</v>
      </c>
      <c r="J8" s="263">
        <f t="shared" si="0"/>
        <v>0</v>
      </c>
    </row>
    <row r="9" spans="1:10" ht="12.75">
      <c r="A9" s="259"/>
      <c r="B9" s="108">
        <v>1210</v>
      </c>
      <c r="C9" s="108"/>
      <c r="D9" s="110" t="s">
        <v>15</v>
      </c>
      <c r="E9" s="307">
        <v>29825</v>
      </c>
      <c r="F9" s="143">
        <v>347</v>
      </c>
      <c r="G9" s="100">
        <v>51847</v>
      </c>
      <c r="H9" s="100"/>
      <c r="I9" s="100"/>
      <c r="J9" s="16"/>
    </row>
    <row r="10" spans="1:10" ht="12.75">
      <c r="A10" s="259"/>
      <c r="B10" s="108">
        <v>1220</v>
      </c>
      <c r="C10" s="110"/>
      <c r="D10" s="110" t="s">
        <v>16</v>
      </c>
      <c r="E10" s="15">
        <v>4299</v>
      </c>
      <c r="F10" s="141">
        <v>0</v>
      </c>
      <c r="G10" s="17">
        <v>20365</v>
      </c>
      <c r="H10" s="17"/>
      <c r="I10" s="17"/>
      <c r="J10" s="16"/>
    </row>
    <row r="11" spans="1:10" ht="12.75">
      <c r="A11" s="262">
        <v>2000</v>
      </c>
      <c r="B11" s="115"/>
      <c r="C11" s="109"/>
      <c r="D11" s="109" t="s">
        <v>17</v>
      </c>
      <c r="E11" s="33">
        <f aca="true" t="shared" si="1" ref="E11:J11">SUM(E12+E15+E23+E28)</f>
        <v>50677</v>
      </c>
      <c r="F11" s="33">
        <f t="shared" si="1"/>
        <v>4200</v>
      </c>
      <c r="G11" s="33">
        <f t="shared" si="1"/>
        <v>207446</v>
      </c>
      <c r="H11" s="33">
        <f t="shared" si="1"/>
        <v>56100</v>
      </c>
      <c r="I11" s="33">
        <f t="shared" si="1"/>
        <v>9600</v>
      </c>
      <c r="J11" s="31">
        <f t="shared" si="1"/>
        <v>31748</v>
      </c>
    </row>
    <row r="12" spans="1:10" ht="12.75">
      <c r="A12" s="262">
        <v>2100</v>
      </c>
      <c r="B12" s="115"/>
      <c r="C12" s="109"/>
      <c r="D12" s="109" t="s">
        <v>18</v>
      </c>
      <c r="E12" s="31">
        <f>E13+E14</f>
        <v>980</v>
      </c>
      <c r="F12" s="162">
        <v>0</v>
      </c>
      <c r="G12" s="162">
        <v>0</v>
      </c>
      <c r="H12" s="162">
        <v>0</v>
      </c>
      <c r="I12" s="162">
        <v>0</v>
      </c>
      <c r="J12" s="517">
        <v>0</v>
      </c>
    </row>
    <row r="13" spans="1:10" ht="12.75">
      <c r="A13" s="259"/>
      <c r="B13" s="108">
        <v>2110</v>
      </c>
      <c r="C13" s="110"/>
      <c r="D13" s="117" t="s">
        <v>19</v>
      </c>
      <c r="E13" s="15">
        <v>120</v>
      </c>
      <c r="F13" s="141">
        <v>0</v>
      </c>
      <c r="G13" s="141">
        <v>0</v>
      </c>
      <c r="H13" s="141">
        <v>0</v>
      </c>
      <c r="I13" s="141">
        <v>0</v>
      </c>
      <c r="J13" s="365">
        <v>0</v>
      </c>
    </row>
    <row r="14" spans="1:10" ht="12.75">
      <c r="A14" s="259"/>
      <c r="B14" s="107">
        <v>2120</v>
      </c>
      <c r="C14" s="110"/>
      <c r="D14" s="117" t="s">
        <v>74</v>
      </c>
      <c r="E14" s="15">
        <v>860</v>
      </c>
      <c r="F14" s="141">
        <v>0</v>
      </c>
      <c r="G14" s="141">
        <v>0</v>
      </c>
      <c r="H14" s="141">
        <v>0</v>
      </c>
      <c r="I14" s="141">
        <v>0</v>
      </c>
      <c r="J14" s="365">
        <v>0</v>
      </c>
    </row>
    <row r="15" spans="1:10" ht="12.75">
      <c r="A15" s="262">
        <v>2200</v>
      </c>
      <c r="B15" s="115"/>
      <c r="C15" s="115"/>
      <c r="D15" s="109" t="s">
        <v>21</v>
      </c>
      <c r="E15" s="31">
        <f aca="true" t="shared" si="2" ref="E15:J15">SUM(E16+E17+E18+E19+E20+E21+E22)</f>
        <v>33216</v>
      </c>
      <c r="F15" s="31">
        <f t="shared" si="2"/>
        <v>4200</v>
      </c>
      <c r="G15" s="31">
        <f t="shared" si="2"/>
        <v>171991</v>
      </c>
      <c r="H15" s="31">
        <f t="shared" si="2"/>
        <v>48100</v>
      </c>
      <c r="I15" s="31">
        <f t="shared" si="2"/>
        <v>9600</v>
      </c>
      <c r="J15" s="31">
        <f t="shared" si="2"/>
        <v>21748</v>
      </c>
    </row>
    <row r="16" spans="1:10" ht="12.75">
      <c r="A16" s="264"/>
      <c r="B16" s="119">
        <v>2210</v>
      </c>
      <c r="C16" s="120"/>
      <c r="D16" s="121" t="s">
        <v>22</v>
      </c>
      <c r="E16" s="15">
        <v>3178</v>
      </c>
      <c r="F16" s="141">
        <v>0</v>
      </c>
      <c r="G16" s="17">
        <v>960</v>
      </c>
      <c r="H16" s="17">
        <v>0</v>
      </c>
      <c r="I16" s="17">
        <v>0</v>
      </c>
      <c r="J16" s="16">
        <v>0</v>
      </c>
    </row>
    <row r="17" spans="1:10" ht="12.75">
      <c r="A17" s="259"/>
      <c r="B17" s="108">
        <v>2220</v>
      </c>
      <c r="C17" s="110"/>
      <c r="D17" s="117" t="s">
        <v>23</v>
      </c>
      <c r="E17" s="15">
        <v>8630</v>
      </c>
      <c r="F17" s="141">
        <v>0</v>
      </c>
      <c r="G17" s="17">
        <v>9849</v>
      </c>
      <c r="H17" s="17">
        <v>0</v>
      </c>
      <c r="I17" s="17">
        <v>0</v>
      </c>
      <c r="J17" s="16">
        <v>0</v>
      </c>
    </row>
    <row r="18" spans="1:10" ht="12.75">
      <c r="A18" s="259"/>
      <c r="B18" s="108">
        <v>2230</v>
      </c>
      <c r="C18" s="110"/>
      <c r="D18" s="117" t="s">
        <v>106</v>
      </c>
      <c r="E18" s="15">
        <v>4010</v>
      </c>
      <c r="F18" s="141">
        <v>0</v>
      </c>
      <c r="G18" s="17">
        <v>33060</v>
      </c>
      <c r="H18" s="17">
        <v>0</v>
      </c>
      <c r="I18" s="17">
        <v>0</v>
      </c>
      <c r="J18" s="16">
        <v>21748</v>
      </c>
    </row>
    <row r="19" spans="1:10" ht="12.75">
      <c r="A19" s="259"/>
      <c r="B19" s="108">
        <v>2240</v>
      </c>
      <c r="C19" s="110"/>
      <c r="D19" s="117" t="s">
        <v>24</v>
      </c>
      <c r="E19" s="15">
        <v>17338</v>
      </c>
      <c r="F19" s="301">
        <v>0</v>
      </c>
      <c r="G19" s="15">
        <v>121622</v>
      </c>
      <c r="H19" s="15">
        <v>0</v>
      </c>
      <c r="I19" s="15">
        <v>0</v>
      </c>
      <c r="J19" s="15">
        <v>0</v>
      </c>
    </row>
    <row r="20" spans="1:10" ht="12.75">
      <c r="A20" s="259"/>
      <c r="B20" s="108">
        <v>2250</v>
      </c>
      <c r="C20" s="108"/>
      <c r="D20" s="117" t="s">
        <v>25</v>
      </c>
      <c r="E20" s="15"/>
      <c r="F20" s="300"/>
      <c r="G20" s="100"/>
      <c r="H20" s="100"/>
      <c r="I20" s="100"/>
      <c r="J20" s="16"/>
    </row>
    <row r="21" spans="1:10" ht="12.75">
      <c r="A21" s="259"/>
      <c r="B21" s="108">
        <v>2260</v>
      </c>
      <c r="C21" s="108"/>
      <c r="D21" s="110" t="s">
        <v>26</v>
      </c>
      <c r="E21" s="15">
        <v>60</v>
      </c>
      <c r="F21" s="301">
        <v>4200</v>
      </c>
      <c r="G21" s="15">
        <v>950</v>
      </c>
      <c r="H21" s="15">
        <v>0</v>
      </c>
      <c r="I21" s="15">
        <v>0</v>
      </c>
      <c r="J21" s="15">
        <v>0</v>
      </c>
    </row>
    <row r="22" spans="1:10" ht="12.75">
      <c r="A22" s="259"/>
      <c r="B22" s="108">
        <v>2270</v>
      </c>
      <c r="C22" s="110"/>
      <c r="D22" s="117" t="s">
        <v>27</v>
      </c>
      <c r="E22" s="15">
        <v>0</v>
      </c>
      <c r="F22" s="301">
        <v>0</v>
      </c>
      <c r="G22" s="15">
        <v>5550</v>
      </c>
      <c r="H22" s="15">
        <v>48100</v>
      </c>
      <c r="I22" s="15">
        <v>9600</v>
      </c>
      <c r="J22" s="15">
        <v>0</v>
      </c>
    </row>
    <row r="23" spans="1:10" ht="12.75">
      <c r="A23" s="262">
        <v>2300</v>
      </c>
      <c r="B23" s="115"/>
      <c r="C23" s="115"/>
      <c r="D23" s="109" t="s">
        <v>30</v>
      </c>
      <c r="E23" s="31">
        <f aca="true" t="shared" si="3" ref="E23:J23">SUM(E24+E25+E26+E27)</f>
        <v>3533</v>
      </c>
      <c r="F23" s="31">
        <f t="shared" si="3"/>
        <v>0</v>
      </c>
      <c r="G23" s="31">
        <f t="shared" si="3"/>
        <v>35355</v>
      </c>
      <c r="H23" s="31">
        <f t="shared" si="3"/>
        <v>8000</v>
      </c>
      <c r="I23" s="31">
        <f t="shared" si="3"/>
        <v>0</v>
      </c>
      <c r="J23" s="31">
        <f t="shared" si="3"/>
        <v>10000</v>
      </c>
    </row>
    <row r="24" spans="1:10" ht="12.75">
      <c r="A24" s="259"/>
      <c r="B24" s="108">
        <v>2310</v>
      </c>
      <c r="C24" s="110"/>
      <c r="D24" s="117" t="s">
        <v>77</v>
      </c>
      <c r="E24" s="15">
        <v>2657</v>
      </c>
      <c r="F24" s="302">
        <v>0</v>
      </c>
      <c r="G24" s="17">
        <v>27095</v>
      </c>
      <c r="H24" s="17">
        <v>0</v>
      </c>
      <c r="I24" s="17">
        <v>0</v>
      </c>
      <c r="J24" s="16">
        <v>0</v>
      </c>
    </row>
    <row r="25" spans="1:10" ht="12.75">
      <c r="A25" s="259"/>
      <c r="B25" s="108">
        <v>2320</v>
      </c>
      <c r="C25" s="110"/>
      <c r="D25" s="117" t="s">
        <v>32</v>
      </c>
      <c r="E25" s="15">
        <v>0</v>
      </c>
      <c r="F25" s="15">
        <v>0</v>
      </c>
      <c r="G25" s="15">
        <v>4600</v>
      </c>
      <c r="H25" s="15">
        <v>0</v>
      </c>
      <c r="I25" s="15">
        <v>0</v>
      </c>
      <c r="J25" s="15">
        <v>0</v>
      </c>
    </row>
    <row r="26" spans="1:10" ht="12.75">
      <c r="A26" s="259"/>
      <c r="B26" s="108">
        <v>2350</v>
      </c>
      <c r="C26" s="110"/>
      <c r="D26" s="117" t="s">
        <v>78</v>
      </c>
      <c r="E26" s="15">
        <v>876</v>
      </c>
      <c r="F26" s="300"/>
      <c r="G26" s="100"/>
      <c r="H26" s="100"/>
      <c r="I26" s="100"/>
      <c r="J26" s="16"/>
    </row>
    <row r="27" spans="1:10" s="52" customFormat="1" ht="12.75">
      <c r="A27" s="265"/>
      <c r="B27" s="123">
        <v>2390</v>
      </c>
      <c r="C27" s="123"/>
      <c r="D27" s="117" t="s">
        <v>40</v>
      </c>
      <c r="E27" s="46"/>
      <c r="F27" s="299"/>
      <c r="G27" s="124">
        <v>3660</v>
      </c>
      <c r="H27" s="124">
        <v>8000</v>
      </c>
      <c r="I27" s="124"/>
      <c r="J27" s="363">
        <v>10000</v>
      </c>
    </row>
    <row r="28" spans="1:10" ht="12.75">
      <c r="A28" s="262">
        <v>2400</v>
      </c>
      <c r="B28" s="108"/>
      <c r="C28" s="108"/>
      <c r="D28" s="109" t="s">
        <v>41</v>
      </c>
      <c r="E28" s="31">
        <v>12948</v>
      </c>
      <c r="F28" s="303">
        <v>0</v>
      </c>
      <c r="G28" s="32">
        <v>100</v>
      </c>
      <c r="H28" s="32">
        <v>0</v>
      </c>
      <c r="I28" s="32">
        <v>0</v>
      </c>
      <c r="J28" s="263">
        <v>0</v>
      </c>
    </row>
    <row r="29" spans="1:10" ht="12.75">
      <c r="A29" s="262">
        <v>5100</v>
      </c>
      <c r="B29" s="115"/>
      <c r="C29" s="109"/>
      <c r="D29" s="109" t="s">
        <v>47</v>
      </c>
      <c r="E29" s="31">
        <v>195</v>
      </c>
      <c r="F29" s="162">
        <v>0</v>
      </c>
      <c r="G29" s="32">
        <v>2350</v>
      </c>
      <c r="H29" s="32">
        <v>0</v>
      </c>
      <c r="I29" s="32">
        <v>0</v>
      </c>
      <c r="J29" s="263">
        <v>0</v>
      </c>
    </row>
    <row r="30" spans="1:10" ht="12.75">
      <c r="A30" s="259"/>
      <c r="B30" s="108">
        <v>5120</v>
      </c>
      <c r="C30" s="110"/>
      <c r="D30" s="117" t="s">
        <v>49</v>
      </c>
      <c r="E30" s="15">
        <v>195</v>
      </c>
      <c r="F30" s="143"/>
      <c r="G30" s="100">
        <v>2350</v>
      </c>
      <c r="H30" s="17"/>
      <c r="I30" s="17"/>
      <c r="J30" s="16"/>
    </row>
    <row r="31" spans="1:10" ht="12.75">
      <c r="A31" s="262">
        <v>5200</v>
      </c>
      <c r="B31" s="115"/>
      <c r="C31" s="115"/>
      <c r="D31" s="109" t="s">
        <v>50</v>
      </c>
      <c r="E31" s="31">
        <f aca="true" t="shared" si="4" ref="E31:J31">SUM(+E33)</f>
        <v>780</v>
      </c>
      <c r="F31" s="31">
        <f t="shared" si="4"/>
        <v>0</v>
      </c>
      <c r="G31" s="31">
        <f t="shared" si="4"/>
        <v>3100</v>
      </c>
      <c r="H31" s="31">
        <f t="shared" si="4"/>
        <v>0</v>
      </c>
      <c r="I31" s="31">
        <f t="shared" si="4"/>
        <v>0</v>
      </c>
      <c r="J31" s="31">
        <f t="shared" si="4"/>
        <v>0</v>
      </c>
    </row>
    <row r="32" spans="1:10" ht="12.75">
      <c r="A32" s="259"/>
      <c r="B32" s="108">
        <v>5220</v>
      </c>
      <c r="C32" s="108"/>
      <c r="D32" s="131" t="s">
        <v>115</v>
      </c>
      <c r="E32" s="15"/>
      <c r="F32" s="143"/>
      <c r="G32" s="100"/>
      <c r="H32" s="100"/>
      <c r="I32" s="100"/>
      <c r="J32" s="16"/>
    </row>
    <row r="33" spans="1:10" ht="13.5" thickBot="1">
      <c r="A33" s="259"/>
      <c r="B33" s="108">
        <v>5230</v>
      </c>
      <c r="C33" s="108"/>
      <c r="D33" s="117" t="s">
        <v>52</v>
      </c>
      <c r="E33" s="15">
        <v>780</v>
      </c>
      <c r="F33" s="141">
        <v>0</v>
      </c>
      <c r="G33" s="17">
        <v>3100</v>
      </c>
      <c r="H33" s="17">
        <v>0</v>
      </c>
      <c r="I33" s="17">
        <v>0</v>
      </c>
      <c r="J33" s="16">
        <v>0</v>
      </c>
    </row>
    <row r="34" spans="1:10" ht="13.5" thickBot="1">
      <c r="A34" s="267"/>
      <c r="B34" s="268"/>
      <c r="C34" s="269"/>
      <c r="D34" s="270" t="s">
        <v>66</v>
      </c>
      <c r="E34" s="68">
        <f aca="true" t="shared" si="5" ref="E34:J34">SUM(E7+E8+E11+E29+E31)</f>
        <v>208883</v>
      </c>
      <c r="F34" s="68">
        <f t="shared" si="5"/>
        <v>6107</v>
      </c>
      <c r="G34" s="68">
        <f t="shared" si="5"/>
        <v>528416</v>
      </c>
      <c r="H34" s="68">
        <f t="shared" si="5"/>
        <v>56100</v>
      </c>
      <c r="I34" s="68">
        <f t="shared" si="5"/>
        <v>9600</v>
      </c>
      <c r="J34" s="389">
        <f t="shared" si="5"/>
        <v>31748</v>
      </c>
    </row>
    <row r="35" spans="1:10" ht="12.75">
      <c r="A35" s="23"/>
      <c r="B35" s="23"/>
      <c r="C35" s="316"/>
      <c r="D35" s="60" t="s">
        <v>299</v>
      </c>
      <c r="E35" s="317"/>
      <c r="F35" s="317"/>
      <c r="G35" s="317">
        <v>11168</v>
      </c>
      <c r="H35" s="317"/>
      <c r="I35" s="317"/>
      <c r="J35" s="317"/>
    </row>
    <row r="36" spans="1:10" ht="12.75">
      <c r="A36" s="23"/>
      <c r="B36" s="23"/>
      <c r="C36" s="316"/>
      <c r="D36" s="60" t="s">
        <v>300</v>
      </c>
      <c r="E36" s="317"/>
      <c r="F36" s="317"/>
      <c r="G36" s="317">
        <f>SUM(G34:G35)</f>
        <v>539584</v>
      </c>
      <c r="H36" s="317"/>
      <c r="I36" s="317"/>
      <c r="J36" s="317"/>
    </row>
    <row r="38" spans="4:8" ht="12.75">
      <c r="D38" s="61" t="s">
        <v>177</v>
      </c>
      <c r="E38" s="61"/>
      <c r="F38"/>
      <c r="H38" t="s">
        <v>178</v>
      </c>
    </row>
  </sheetData>
  <mergeCells count="2">
    <mergeCell ref="A2:E2"/>
    <mergeCell ref="B4:D4"/>
  </mergeCells>
  <printOptions/>
  <pageMargins left="0.5511811023622047" right="0.5511811023622047" top="0" bottom="0.5905511811023623" header="0.11811023622047245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0">
      <selection activeCell="F2" sqref="F2"/>
    </sheetView>
  </sheetViews>
  <sheetFormatPr defaultColWidth="9.140625" defaultRowHeight="12.75"/>
  <cols>
    <col min="1" max="1" width="6.57421875" style="0" customWidth="1"/>
    <col min="2" max="2" width="6.8515625" style="0" customWidth="1"/>
    <col min="3" max="3" width="6.421875" style="0" customWidth="1"/>
    <col min="4" max="4" width="57.140625" style="0" customWidth="1"/>
    <col min="5" max="5" width="8.8515625" style="0" customWidth="1"/>
    <col min="6" max="8" width="9.28125" style="0" customWidth="1"/>
    <col min="9" max="9" width="10.8515625" style="0" customWidth="1"/>
    <col min="10" max="16384" width="9.28125" style="0" customWidth="1"/>
  </cols>
  <sheetData>
    <row r="1" spans="1:3" ht="12.75">
      <c r="A1" s="1" t="s">
        <v>378</v>
      </c>
      <c r="B1" s="1"/>
      <c r="C1" s="1"/>
    </row>
    <row r="2" ht="12.75">
      <c r="D2" s="1" t="s">
        <v>0</v>
      </c>
    </row>
    <row r="3" spans="2:4" ht="15">
      <c r="B3" s="531" t="s">
        <v>379</v>
      </c>
      <c r="C3" s="531"/>
      <c r="D3" s="531"/>
    </row>
    <row r="4" spans="1:9" ht="29.25" customHeight="1" thickBot="1">
      <c r="A4" s="23"/>
      <c r="B4" s="23"/>
      <c r="C4" s="23"/>
      <c r="D4" s="23"/>
      <c r="E4" s="129" t="s">
        <v>103</v>
      </c>
      <c r="F4" s="129" t="s">
        <v>104</v>
      </c>
      <c r="G4" s="129" t="s">
        <v>101</v>
      </c>
      <c r="H4" s="129" t="s">
        <v>247</v>
      </c>
      <c r="I4" s="129" t="s">
        <v>105</v>
      </c>
    </row>
    <row r="5" spans="1:9" ht="27" thickBot="1">
      <c r="A5" s="102" t="s">
        <v>8</v>
      </c>
      <c r="B5" s="103" t="s">
        <v>8</v>
      </c>
      <c r="C5" s="104" t="s">
        <v>8</v>
      </c>
      <c r="D5" s="105" t="s">
        <v>12</v>
      </c>
      <c r="E5" s="8" t="s">
        <v>10</v>
      </c>
      <c r="F5" s="6" t="s">
        <v>10</v>
      </c>
      <c r="G5" s="136" t="s">
        <v>10</v>
      </c>
      <c r="H5" s="136" t="s">
        <v>10</v>
      </c>
      <c r="I5" s="136" t="s">
        <v>10</v>
      </c>
    </row>
    <row r="6" spans="1:9" ht="12.75">
      <c r="A6" s="112">
        <v>1100</v>
      </c>
      <c r="B6" s="113"/>
      <c r="C6" s="113"/>
      <c r="D6" s="106" t="s">
        <v>13</v>
      </c>
      <c r="E6" s="27">
        <v>16560</v>
      </c>
      <c r="F6" s="26">
        <v>6860</v>
      </c>
      <c r="G6" s="413">
        <f>SUM(E6:F6)</f>
        <v>23420</v>
      </c>
      <c r="H6" s="27">
        <v>0</v>
      </c>
      <c r="I6" s="27">
        <v>150289</v>
      </c>
    </row>
    <row r="7" spans="1:9" ht="26.25" customHeight="1">
      <c r="A7" s="114">
        <v>1200</v>
      </c>
      <c r="B7" s="115"/>
      <c r="C7" s="115"/>
      <c r="D7" s="116" t="s">
        <v>14</v>
      </c>
      <c r="E7" s="362">
        <f>SUM(E8+E9)</f>
        <v>4287</v>
      </c>
      <c r="F7" s="66">
        <f>SUM(F8+F9)</f>
        <v>1801</v>
      </c>
      <c r="G7" s="414">
        <f>SUM(E7:F7)</f>
        <v>6088</v>
      </c>
      <c r="H7" s="32">
        <f>SUM(H8+H9)</f>
        <v>0</v>
      </c>
      <c r="I7" s="362">
        <f>SUM(I8+I9)</f>
        <v>39890</v>
      </c>
    </row>
    <row r="8" spans="1:9" ht="12.75">
      <c r="A8" s="107"/>
      <c r="B8" s="108">
        <v>1210</v>
      </c>
      <c r="C8" s="108"/>
      <c r="D8" s="110" t="s">
        <v>15</v>
      </c>
      <c r="E8" s="247">
        <v>4047</v>
      </c>
      <c r="F8" s="247">
        <v>1681</v>
      </c>
      <c r="G8" s="415">
        <f>SUM(E8:F8)</f>
        <v>5728</v>
      </c>
      <c r="H8" s="100"/>
      <c r="I8" s="247">
        <v>36920</v>
      </c>
    </row>
    <row r="9" spans="1:9" ht="12.75">
      <c r="A9" s="107"/>
      <c r="B9" s="108">
        <v>1220</v>
      </c>
      <c r="C9" s="110"/>
      <c r="D9" s="110" t="s">
        <v>16</v>
      </c>
      <c r="E9" s="17">
        <v>240</v>
      </c>
      <c r="F9" s="15">
        <v>120</v>
      </c>
      <c r="G9" s="416">
        <f>SUM(E9:F9)</f>
        <v>360</v>
      </c>
      <c r="H9" s="17"/>
      <c r="I9" s="17">
        <v>2970</v>
      </c>
    </row>
    <row r="10" spans="1:9" ht="12.75">
      <c r="A10" s="114">
        <v>2000</v>
      </c>
      <c r="B10" s="115"/>
      <c r="C10" s="109"/>
      <c r="D10" s="109" t="s">
        <v>17</v>
      </c>
      <c r="E10" s="32">
        <f>SUM(E11+E13+E19+E29)</f>
        <v>3620</v>
      </c>
      <c r="F10" s="32">
        <f>SUM(F11+F13+F19+F29)</f>
        <v>2236</v>
      </c>
      <c r="G10" s="414">
        <f>SUM(E10:F10)</f>
        <v>5856</v>
      </c>
      <c r="H10" s="32">
        <f>SUM(H11+H13+H19+H29)</f>
        <v>0</v>
      </c>
      <c r="I10" s="32">
        <f>SUM(I11+I13+I19+I29)</f>
        <v>58520</v>
      </c>
    </row>
    <row r="11" spans="1:9" ht="12.75">
      <c r="A11" s="114">
        <v>2100</v>
      </c>
      <c r="B11" s="115"/>
      <c r="C11" s="109"/>
      <c r="D11" s="109" t="s">
        <v>18</v>
      </c>
      <c r="E11" s="417">
        <v>350</v>
      </c>
      <c r="F11" s="395">
        <v>350</v>
      </c>
      <c r="G11" s="414">
        <f aca="true" t="shared" si="0" ref="G11:G35">SUM(E11:F11)</f>
        <v>700</v>
      </c>
      <c r="H11" s="32">
        <v>0</v>
      </c>
      <c r="I11" s="32">
        <v>0</v>
      </c>
    </row>
    <row r="12" spans="1:9" ht="12.75">
      <c r="A12" s="397"/>
      <c r="B12" s="398">
        <v>2120</v>
      </c>
      <c r="C12" s="110"/>
      <c r="D12" s="117" t="s">
        <v>74</v>
      </c>
      <c r="E12" s="17">
        <v>350</v>
      </c>
      <c r="F12" s="15">
        <v>350</v>
      </c>
      <c r="G12" s="416">
        <f t="shared" si="0"/>
        <v>700</v>
      </c>
      <c r="H12" s="17"/>
      <c r="I12" s="17"/>
    </row>
    <row r="13" spans="1:9" ht="12.75">
      <c r="A13" s="114">
        <v>2200</v>
      </c>
      <c r="B13" s="115"/>
      <c r="C13" s="115"/>
      <c r="D13" s="109" t="s">
        <v>21</v>
      </c>
      <c r="E13" s="32">
        <f>SUM(E14+E15+E16+E17+E18)</f>
        <v>2194</v>
      </c>
      <c r="F13" s="32">
        <f>SUM(F14+F15+F16+F17+F18)</f>
        <v>850</v>
      </c>
      <c r="G13" s="414">
        <f t="shared" si="0"/>
        <v>3044</v>
      </c>
      <c r="H13" s="32">
        <f>SUM(H14+H15+H16+H17+H18)</f>
        <v>0</v>
      </c>
      <c r="I13" s="32">
        <f>SUM(I14+I15+I16+I17+I18)</f>
        <v>10520</v>
      </c>
    </row>
    <row r="14" spans="1:9" ht="12.75">
      <c r="A14" s="118"/>
      <c r="B14" s="119">
        <v>2210</v>
      </c>
      <c r="C14" s="120"/>
      <c r="D14" s="121" t="s">
        <v>22</v>
      </c>
      <c r="E14" s="17">
        <v>850</v>
      </c>
      <c r="F14" s="15">
        <v>150</v>
      </c>
      <c r="G14" s="416">
        <f t="shared" si="0"/>
        <v>1000</v>
      </c>
      <c r="H14" s="100"/>
      <c r="I14" s="17">
        <v>2100</v>
      </c>
    </row>
    <row r="15" spans="1:9" ht="12.75">
      <c r="A15" s="107"/>
      <c r="B15" s="108">
        <v>2220</v>
      </c>
      <c r="C15" s="110"/>
      <c r="D15" s="117" t="s">
        <v>23</v>
      </c>
      <c r="E15" s="17">
        <v>320</v>
      </c>
      <c r="F15" s="15">
        <v>500</v>
      </c>
      <c r="G15" s="416">
        <f t="shared" si="0"/>
        <v>820</v>
      </c>
      <c r="H15" s="17">
        <v>0</v>
      </c>
      <c r="I15" s="17">
        <v>0</v>
      </c>
    </row>
    <row r="16" spans="1:9" ht="12.75">
      <c r="A16" s="107"/>
      <c r="B16" s="108">
        <v>2230</v>
      </c>
      <c r="C16" s="110"/>
      <c r="D16" s="117" t="s">
        <v>106</v>
      </c>
      <c r="E16" s="17">
        <v>580</v>
      </c>
      <c r="F16" s="15">
        <v>200</v>
      </c>
      <c r="G16" s="416">
        <f t="shared" si="0"/>
        <v>780</v>
      </c>
      <c r="H16" s="17">
        <v>0</v>
      </c>
      <c r="I16" s="15">
        <v>1000</v>
      </c>
    </row>
    <row r="17" spans="1:9" ht="12.75">
      <c r="A17" s="107"/>
      <c r="B17" s="108">
        <v>2240</v>
      </c>
      <c r="C17" s="110"/>
      <c r="D17" s="117" t="s">
        <v>24</v>
      </c>
      <c r="E17" s="17">
        <v>444</v>
      </c>
      <c r="F17" s="15"/>
      <c r="G17" s="416">
        <f t="shared" si="0"/>
        <v>444</v>
      </c>
      <c r="H17" s="15"/>
      <c r="I17" s="15">
        <v>3420</v>
      </c>
    </row>
    <row r="18" spans="1:9" ht="12.75">
      <c r="A18" s="107"/>
      <c r="B18" s="108">
        <v>2270</v>
      </c>
      <c r="C18" s="110"/>
      <c r="D18" s="117" t="s">
        <v>27</v>
      </c>
      <c r="E18" s="15"/>
      <c r="F18" s="15"/>
      <c r="G18" s="416">
        <f t="shared" si="0"/>
        <v>0</v>
      </c>
      <c r="H18" s="15"/>
      <c r="I18" s="17">
        <v>4000</v>
      </c>
    </row>
    <row r="19" spans="1:9" ht="12.75">
      <c r="A19" s="114">
        <v>2300</v>
      </c>
      <c r="B19" s="115"/>
      <c r="C19" s="115"/>
      <c r="D19" s="109" t="s">
        <v>30</v>
      </c>
      <c r="E19" s="32">
        <f>SUM(E20+E21+E22+E23+E24+E27+E28)</f>
        <v>1076</v>
      </c>
      <c r="F19" s="32">
        <f>SUM(F20+F21+F22+F23+F24+F27+F28)</f>
        <v>976</v>
      </c>
      <c r="G19" s="414">
        <f t="shared" si="0"/>
        <v>2052</v>
      </c>
      <c r="H19" s="32">
        <f>SUM(H20+H21+H22+H23+H24+H27+H28)</f>
        <v>0</v>
      </c>
      <c r="I19" s="32">
        <f>SUM(I20+I21+I22+I23+I24+I27+I28)</f>
        <v>47700</v>
      </c>
    </row>
    <row r="20" spans="1:9" ht="12.75">
      <c r="A20" s="107"/>
      <c r="B20" s="108">
        <v>2310</v>
      </c>
      <c r="C20" s="110"/>
      <c r="D20" s="117" t="s">
        <v>77</v>
      </c>
      <c r="E20" s="17">
        <v>300</v>
      </c>
      <c r="F20" s="15">
        <v>300</v>
      </c>
      <c r="G20" s="416">
        <f t="shared" si="0"/>
        <v>600</v>
      </c>
      <c r="H20" s="100"/>
      <c r="I20" s="17">
        <v>2000</v>
      </c>
    </row>
    <row r="21" spans="1:9" ht="12.75">
      <c r="A21" s="107"/>
      <c r="B21" s="108">
        <v>2320</v>
      </c>
      <c r="C21" s="110"/>
      <c r="D21" s="117" t="s">
        <v>32</v>
      </c>
      <c r="E21" s="15">
        <v>576</v>
      </c>
      <c r="F21" s="15">
        <v>576</v>
      </c>
      <c r="G21" s="416">
        <f t="shared" si="0"/>
        <v>1152</v>
      </c>
      <c r="H21" s="100"/>
      <c r="I21" s="17">
        <v>7400</v>
      </c>
    </row>
    <row r="22" spans="1:9" ht="12.75">
      <c r="A22" s="107"/>
      <c r="B22" s="108">
        <v>2340</v>
      </c>
      <c r="C22" s="110"/>
      <c r="D22" s="110" t="s">
        <v>33</v>
      </c>
      <c r="E22" s="17"/>
      <c r="F22" s="15"/>
      <c r="G22" s="416">
        <f t="shared" si="0"/>
        <v>0</v>
      </c>
      <c r="H22" s="100"/>
      <c r="I22" s="17">
        <v>100</v>
      </c>
    </row>
    <row r="23" spans="1:9" ht="12.75">
      <c r="A23" s="107"/>
      <c r="B23" s="108">
        <v>2350</v>
      </c>
      <c r="C23" s="110"/>
      <c r="D23" s="117" t="s">
        <v>78</v>
      </c>
      <c r="E23" s="17"/>
      <c r="F23" s="15"/>
      <c r="G23" s="416">
        <f t="shared" si="0"/>
        <v>0</v>
      </c>
      <c r="H23" s="100"/>
      <c r="I23" s="17">
        <v>1500</v>
      </c>
    </row>
    <row r="24" spans="1:9" ht="12.75">
      <c r="A24" s="107"/>
      <c r="B24" s="138">
        <v>2360</v>
      </c>
      <c r="C24" s="139"/>
      <c r="D24" s="140" t="s">
        <v>35</v>
      </c>
      <c r="E24" s="141">
        <f>SUM(E25:E26)</f>
        <v>0</v>
      </c>
      <c r="F24" s="64">
        <f>SUM(F25:F26)</f>
        <v>0</v>
      </c>
      <c r="G24" s="416">
        <f t="shared" si="0"/>
        <v>0</v>
      </c>
      <c r="H24" s="141">
        <f>SUM(H25:H26)</f>
        <v>0</v>
      </c>
      <c r="I24" s="141">
        <v>35200</v>
      </c>
    </row>
    <row r="25" spans="1:9" ht="12.75">
      <c r="A25" s="107"/>
      <c r="B25" s="138"/>
      <c r="C25" s="139">
        <v>2364</v>
      </c>
      <c r="D25" s="142" t="s">
        <v>36</v>
      </c>
      <c r="E25" s="141"/>
      <c r="F25" s="64"/>
      <c r="G25" s="416">
        <f t="shared" si="0"/>
        <v>0</v>
      </c>
      <c r="H25" s="143"/>
      <c r="I25" s="141">
        <v>5500</v>
      </c>
    </row>
    <row r="26" spans="1:9" s="52" customFormat="1" ht="12.75">
      <c r="A26" s="122"/>
      <c r="B26" s="144"/>
      <c r="C26" s="142">
        <v>2365</v>
      </c>
      <c r="D26" s="142" t="s">
        <v>37</v>
      </c>
      <c r="E26" s="146"/>
      <c r="F26" s="147"/>
      <c r="G26" s="416">
        <f t="shared" si="0"/>
        <v>0</v>
      </c>
      <c r="H26" s="145"/>
      <c r="I26" s="148">
        <v>29700</v>
      </c>
    </row>
    <row r="27" spans="1:9" ht="12.75">
      <c r="A27" s="107"/>
      <c r="B27" s="108">
        <v>2380</v>
      </c>
      <c r="C27" s="108"/>
      <c r="D27" s="117" t="s">
        <v>39</v>
      </c>
      <c r="E27" s="17"/>
      <c r="F27" s="15"/>
      <c r="G27" s="416">
        <f t="shared" si="0"/>
        <v>0</v>
      </c>
      <c r="H27" s="100"/>
      <c r="I27" s="17">
        <v>1500</v>
      </c>
    </row>
    <row r="28" spans="1:9" s="52" customFormat="1" ht="12.75">
      <c r="A28" s="122"/>
      <c r="B28" s="123">
        <v>2390</v>
      </c>
      <c r="C28" s="123"/>
      <c r="D28" s="117" t="s">
        <v>40</v>
      </c>
      <c r="E28" s="45">
        <v>200</v>
      </c>
      <c r="F28" s="46">
        <v>100</v>
      </c>
      <c r="G28" s="416">
        <f t="shared" si="0"/>
        <v>300</v>
      </c>
      <c r="H28" s="124"/>
      <c r="I28" s="137"/>
    </row>
    <row r="29" spans="1:9" ht="12.75">
      <c r="A29" s="114">
        <v>2400</v>
      </c>
      <c r="B29" s="108"/>
      <c r="C29" s="108"/>
      <c r="D29" s="109" t="s">
        <v>41</v>
      </c>
      <c r="E29" s="417"/>
      <c r="F29" s="395">
        <v>60</v>
      </c>
      <c r="G29" s="414">
        <f t="shared" si="0"/>
        <v>60</v>
      </c>
      <c r="H29" s="396"/>
      <c r="I29" s="417">
        <v>300</v>
      </c>
    </row>
    <row r="30" spans="1:9" s="172" customFormat="1" ht="12.75">
      <c r="A30" s="418">
        <v>3200</v>
      </c>
      <c r="B30" s="419"/>
      <c r="C30" s="420"/>
      <c r="D30" s="420" t="s">
        <v>42</v>
      </c>
      <c r="E30" s="421">
        <f>SUM(E31:E31)</f>
        <v>0</v>
      </c>
      <c r="F30" s="422">
        <f>SUM(F31:F31)</f>
        <v>0</v>
      </c>
      <c r="G30" s="414">
        <f t="shared" si="0"/>
        <v>0</v>
      </c>
      <c r="H30" s="421">
        <f>SUM(H31:H31)</f>
        <v>7500</v>
      </c>
      <c r="I30" s="421">
        <f>SUM(I31:I31)</f>
        <v>0</v>
      </c>
    </row>
    <row r="31" spans="1:9" s="431" customFormat="1" ht="13.5" customHeight="1">
      <c r="A31" s="426"/>
      <c r="B31" s="425">
        <v>3260</v>
      </c>
      <c r="C31" s="425"/>
      <c r="D31" s="423" t="s">
        <v>43</v>
      </c>
      <c r="E31" s="427"/>
      <c r="F31" s="428"/>
      <c r="G31" s="429"/>
      <c r="H31" s="430">
        <v>7500</v>
      </c>
      <c r="I31" s="427"/>
    </row>
    <row r="32" spans="1:9" ht="12.75">
      <c r="A32" s="114">
        <v>5100</v>
      </c>
      <c r="B32" s="115"/>
      <c r="C32" s="109"/>
      <c r="D32" s="109" t="s">
        <v>47</v>
      </c>
      <c r="E32" s="32">
        <f>SUM(E33)</f>
        <v>102</v>
      </c>
      <c r="F32" s="32">
        <f>SUM(F33)</f>
        <v>0</v>
      </c>
      <c r="G32" s="414">
        <f t="shared" si="0"/>
        <v>102</v>
      </c>
      <c r="H32" s="32">
        <f>SUM(H33)</f>
        <v>0</v>
      </c>
      <c r="I32" s="32">
        <f>SUM(I33)</f>
        <v>1000</v>
      </c>
    </row>
    <row r="33" spans="1:9" ht="12.75">
      <c r="A33" s="107"/>
      <c r="B33" s="108">
        <v>5120</v>
      </c>
      <c r="C33" s="110"/>
      <c r="D33" s="117" t="s">
        <v>49</v>
      </c>
      <c r="E33" s="17">
        <v>102</v>
      </c>
      <c r="F33" s="15"/>
      <c r="G33" s="416">
        <f t="shared" si="0"/>
        <v>102</v>
      </c>
      <c r="H33" s="17"/>
      <c r="I33" s="17">
        <v>1000</v>
      </c>
    </row>
    <row r="34" spans="1:9" ht="12.75">
      <c r="A34" s="114">
        <v>5200</v>
      </c>
      <c r="B34" s="115"/>
      <c r="C34" s="115"/>
      <c r="D34" s="109" t="s">
        <v>50</v>
      </c>
      <c r="E34" s="32">
        <f>SUM(E35)</f>
        <v>0</v>
      </c>
      <c r="F34" s="32">
        <f>SUM(F35)</f>
        <v>0</v>
      </c>
      <c r="G34" s="414">
        <f t="shared" si="0"/>
        <v>0</v>
      </c>
      <c r="H34" s="32">
        <f>SUM(H35)</f>
        <v>0</v>
      </c>
      <c r="I34" s="32">
        <f>SUM(I35)</f>
        <v>10500</v>
      </c>
    </row>
    <row r="35" spans="1:9" ht="12.75">
      <c r="A35" s="107"/>
      <c r="B35" s="108">
        <v>5230</v>
      </c>
      <c r="C35" s="108"/>
      <c r="D35" s="117" t="s">
        <v>52</v>
      </c>
      <c r="E35" s="17">
        <f>SUM(E36:E36)</f>
        <v>0</v>
      </c>
      <c r="F35" s="15">
        <f>SUM(F36:F36)</f>
        <v>0</v>
      </c>
      <c r="G35" s="416">
        <f t="shared" si="0"/>
        <v>0</v>
      </c>
      <c r="H35" s="17">
        <f>SUM(H36:H36)</f>
        <v>0</v>
      </c>
      <c r="I35" s="17">
        <v>10500</v>
      </c>
    </row>
    <row r="36" spans="1:9" ht="13.5" thickBot="1">
      <c r="A36" s="107"/>
      <c r="B36" s="108"/>
      <c r="C36" s="108">
        <v>5231</v>
      </c>
      <c r="D36" s="110" t="s">
        <v>53</v>
      </c>
      <c r="E36" s="17"/>
      <c r="F36" s="15"/>
      <c r="G36" s="100"/>
      <c r="H36" s="100"/>
      <c r="I36" s="17">
        <v>9000</v>
      </c>
    </row>
    <row r="37" spans="1:9" ht="13.5" thickBot="1">
      <c r="A37" s="55"/>
      <c r="B37" s="339"/>
      <c r="C37" s="340"/>
      <c r="D37" s="337" t="s">
        <v>66</v>
      </c>
      <c r="E37" s="424">
        <f>SUM(E6+E7+E10+E30+E32+E34)</f>
        <v>24569</v>
      </c>
      <c r="F37" s="424">
        <f>SUM(F6+F7+F10+F30+F32+F34)</f>
        <v>10897</v>
      </c>
      <c r="G37" s="424">
        <f>SUM(G6+G7+G10+G30+G32+G34)</f>
        <v>35466</v>
      </c>
      <c r="H37" s="424">
        <f>SUM(H6+H7+H10+H30+H32+H34)</f>
        <v>7500</v>
      </c>
      <c r="I37" s="424">
        <f>SUM(I6+I7+I10+I30+I32+I34)</f>
        <v>260199</v>
      </c>
    </row>
    <row r="39" spans="4:8" ht="12.75">
      <c r="D39" s="61" t="s">
        <v>177</v>
      </c>
      <c r="E39" s="61"/>
      <c r="H39" t="s">
        <v>178</v>
      </c>
    </row>
  </sheetData>
  <mergeCells count="1">
    <mergeCell ref="B3:D3"/>
  </mergeCells>
  <printOptions/>
  <pageMargins left="0.7480314960629921" right="0.7480314960629921" top="0.3937007874015748" bottom="0.3937007874015748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37">
      <selection activeCell="D59" sqref="D59:E59"/>
    </sheetView>
  </sheetViews>
  <sheetFormatPr defaultColWidth="9.140625" defaultRowHeight="12.75"/>
  <cols>
    <col min="1" max="1" width="6.28125" style="0" customWidth="1"/>
    <col min="2" max="2" width="6.7109375" style="0" customWidth="1"/>
    <col min="4" max="4" width="69.140625" style="0" customWidth="1"/>
    <col min="5" max="5" width="8.7109375" style="0" customWidth="1"/>
    <col min="6" max="6" width="8.8515625" style="0" customWidth="1"/>
    <col min="7" max="16384" width="9.28125" style="0" customWidth="1"/>
  </cols>
  <sheetData>
    <row r="1" spans="1:5" ht="12.75">
      <c r="A1" s="531" t="s">
        <v>380</v>
      </c>
      <c r="B1" s="531"/>
      <c r="C1" s="531"/>
      <c r="D1" s="531"/>
      <c r="E1" s="531"/>
    </row>
    <row r="2" spans="1:5" ht="12.75">
      <c r="A2" s="531" t="s">
        <v>0</v>
      </c>
      <c r="B2" s="531"/>
      <c r="C2" s="531"/>
      <c r="D2" s="531"/>
      <c r="E2" s="531"/>
    </row>
    <row r="3" spans="1:5" ht="12.75">
      <c r="A3" s="531" t="s">
        <v>381</v>
      </c>
      <c r="B3" s="531"/>
      <c r="C3" s="531"/>
      <c r="D3" s="531"/>
      <c r="E3" s="531"/>
    </row>
    <row r="4" spans="1:8" ht="29.25" customHeight="1" thickBot="1">
      <c r="A4" s="23"/>
      <c r="B4" s="23"/>
      <c r="C4" s="23"/>
      <c r="D4" s="23"/>
      <c r="E4" s="129" t="s">
        <v>107</v>
      </c>
      <c r="F4" s="129" t="s">
        <v>110</v>
      </c>
      <c r="G4" s="129" t="s">
        <v>111</v>
      </c>
      <c r="H4" s="129"/>
    </row>
    <row r="5" spans="1:7" ht="38.25" customHeight="1" thickBot="1">
      <c r="A5" s="102" t="s">
        <v>8</v>
      </c>
      <c r="B5" s="103" t="s">
        <v>8</v>
      </c>
      <c r="C5" s="104" t="s">
        <v>8</v>
      </c>
      <c r="D5" s="105" t="s">
        <v>12</v>
      </c>
      <c r="E5" s="8" t="s">
        <v>10</v>
      </c>
      <c r="F5" s="6" t="s">
        <v>10</v>
      </c>
      <c r="G5" s="6"/>
    </row>
    <row r="6" spans="1:7" ht="12.75">
      <c r="A6" s="112">
        <v>1100</v>
      </c>
      <c r="B6" s="113"/>
      <c r="C6" s="113"/>
      <c r="D6" s="106" t="s">
        <v>13</v>
      </c>
      <c r="E6" s="27">
        <v>156427</v>
      </c>
      <c r="F6" s="26"/>
      <c r="G6" s="26">
        <v>6833</v>
      </c>
    </row>
    <row r="7" spans="1:7" ht="26.25" customHeight="1">
      <c r="A7" s="114">
        <v>1200</v>
      </c>
      <c r="B7" s="115"/>
      <c r="C7" s="115"/>
      <c r="D7" s="116" t="s">
        <v>14</v>
      </c>
      <c r="E7" s="32">
        <v>43883</v>
      </c>
      <c r="F7" s="31"/>
      <c r="G7" s="31">
        <v>1646</v>
      </c>
    </row>
    <row r="8" spans="1:7" ht="12.75">
      <c r="A8" s="107"/>
      <c r="B8" s="108">
        <v>1210</v>
      </c>
      <c r="C8" s="108"/>
      <c r="D8" s="110" t="s">
        <v>15</v>
      </c>
      <c r="E8" s="247">
        <v>38943</v>
      </c>
      <c r="F8" s="15"/>
      <c r="G8" s="15">
        <v>1646</v>
      </c>
    </row>
    <row r="9" spans="1:7" ht="12.75">
      <c r="A9" s="107"/>
      <c r="B9" s="108">
        <v>1220</v>
      </c>
      <c r="C9" s="110"/>
      <c r="D9" s="110" t="s">
        <v>16</v>
      </c>
      <c r="E9" s="17">
        <v>4940</v>
      </c>
      <c r="F9" s="15"/>
      <c r="G9" s="15"/>
    </row>
    <row r="10" spans="1:7" ht="12.75">
      <c r="A10" s="114">
        <v>2000</v>
      </c>
      <c r="B10" s="115"/>
      <c r="C10" s="109"/>
      <c r="D10" s="109" t="s">
        <v>17</v>
      </c>
      <c r="E10" s="32">
        <f>SUM(E11+E18+E24)</f>
        <v>59780</v>
      </c>
      <c r="F10" s="31"/>
      <c r="G10" s="31"/>
    </row>
    <row r="11" spans="1:7" ht="12.75">
      <c r="A11" s="114">
        <v>2200</v>
      </c>
      <c r="B11" s="115"/>
      <c r="C11" s="115"/>
      <c r="D11" s="109" t="s">
        <v>21</v>
      </c>
      <c r="E11" s="32">
        <f>SUM(E12+E13+E14+E15+E16+E17)</f>
        <v>46490</v>
      </c>
      <c r="F11" s="31"/>
      <c r="G11" s="31"/>
    </row>
    <row r="12" spans="1:7" ht="12.75">
      <c r="A12" s="118"/>
      <c r="B12" s="119">
        <v>2210</v>
      </c>
      <c r="C12" s="120"/>
      <c r="D12" s="121" t="s">
        <v>22</v>
      </c>
      <c r="E12" s="100">
        <v>5008</v>
      </c>
      <c r="F12" s="15"/>
      <c r="G12" s="15"/>
    </row>
    <row r="13" spans="1:7" ht="12.75">
      <c r="A13" s="107"/>
      <c r="B13" s="108">
        <v>2220</v>
      </c>
      <c r="C13" s="110"/>
      <c r="D13" s="117" t="s">
        <v>23</v>
      </c>
      <c r="E13" s="17">
        <v>7900</v>
      </c>
      <c r="F13" s="15"/>
      <c r="G13" s="15"/>
    </row>
    <row r="14" spans="1:7" ht="12.75">
      <c r="A14" s="107"/>
      <c r="B14" s="108">
        <v>2230</v>
      </c>
      <c r="C14" s="110"/>
      <c r="D14" s="117" t="s">
        <v>106</v>
      </c>
      <c r="E14" s="17">
        <v>3650</v>
      </c>
      <c r="F14" s="15"/>
      <c r="G14" s="15"/>
    </row>
    <row r="15" spans="1:7" ht="12.75">
      <c r="A15" s="107"/>
      <c r="B15" s="108">
        <v>2240</v>
      </c>
      <c r="C15" s="110"/>
      <c r="D15" s="117" t="s">
        <v>24</v>
      </c>
      <c r="E15" s="17">
        <v>20270</v>
      </c>
      <c r="F15" s="15"/>
      <c r="G15" s="15"/>
    </row>
    <row r="16" spans="1:7" ht="12.75">
      <c r="A16" s="107"/>
      <c r="B16" s="108">
        <v>2250</v>
      </c>
      <c r="C16" s="108"/>
      <c r="D16" s="117" t="s">
        <v>25</v>
      </c>
      <c r="E16" s="17"/>
      <c r="F16" s="15"/>
      <c r="G16" s="15"/>
    </row>
    <row r="17" spans="1:7" ht="12.75">
      <c r="A17" s="107"/>
      <c r="B17" s="108">
        <v>2270</v>
      </c>
      <c r="C17" s="110"/>
      <c r="D17" s="117" t="s">
        <v>27</v>
      </c>
      <c r="E17" s="15">
        <v>9662</v>
      </c>
      <c r="F17" s="15"/>
      <c r="G17" s="15"/>
    </row>
    <row r="18" spans="1:7" ht="12.75">
      <c r="A18" s="114">
        <v>2300</v>
      </c>
      <c r="B18" s="115"/>
      <c r="C18" s="115"/>
      <c r="D18" s="109" t="s">
        <v>30</v>
      </c>
      <c r="E18" s="32">
        <f>SUM(E19+E20+E21+E22+E23)</f>
        <v>13060</v>
      </c>
      <c r="F18" s="31"/>
      <c r="G18" s="31"/>
    </row>
    <row r="19" spans="1:7" ht="12.75">
      <c r="A19" s="107"/>
      <c r="B19" s="108">
        <v>2310</v>
      </c>
      <c r="C19" s="110"/>
      <c r="D19" s="117" t="s">
        <v>77</v>
      </c>
      <c r="E19" s="17">
        <v>6550</v>
      </c>
      <c r="F19" s="15"/>
      <c r="G19" s="15"/>
    </row>
    <row r="20" spans="1:7" ht="12.75">
      <c r="A20" s="107"/>
      <c r="B20" s="108">
        <v>2320</v>
      </c>
      <c r="C20" s="110"/>
      <c r="D20" s="117" t="s">
        <v>32</v>
      </c>
      <c r="E20" s="17">
        <v>3100</v>
      </c>
      <c r="F20" s="15"/>
      <c r="G20" s="15"/>
    </row>
    <row r="21" spans="1:7" ht="12.75">
      <c r="A21" s="107"/>
      <c r="B21" s="108">
        <v>2340</v>
      </c>
      <c r="C21" s="110"/>
      <c r="D21" s="110" t="s">
        <v>33</v>
      </c>
      <c r="E21" s="17">
        <v>500</v>
      </c>
      <c r="F21" s="15"/>
      <c r="G21" s="15"/>
    </row>
    <row r="22" spans="1:7" ht="12.75">
      <c r="A22" s="107"/>
      <c r="B22" s="108">
        <v>2350</v>
      </c>
      <c r="C22" s="110"/>
      <c r="D22" s="117" t="s">
        <v>78</v>
      </c>
      <c r="E22" s="17">
        <v>2500</v>
      </c>
      <c r="F22" s="15"/>
      <c r="G22" s="15"/>
    </row>
    <row r="23" spans="1:7" s="52" customFormat="1" ht="12.75">
      <c r="A23" s="122"/>
      <c r="B23" s="123">
        <v>2390</v>
      </c>
      <c r="C23" s="123"/>
      <c r="D23" s="117" t="s">
        <v>40</v>
      </c>
      <c r="E23" s="45">
        <v>410</v>
      </c>
      <c r="F23" s="46"/>
      <c r="G23" s="46"/>
    </row>
    <row r="24" spans="1:7" ht="12.75">
      <c r="A24" s="114">
        <v>2400</v>
      </c>
      <c r="B24" s="108"/>
      <c r="C24" s="108"/>
      <c r="D24" s="109" t="s">
        <v>41</v>
      </c>
      <c r="E24" s="32">
        <v>230</v>
      </c>
      <c r="F24" s="31"/>
      <c r="G24" s="31"/>
    </row>
    <row r="25" spans="1:7" ht="12.75">
      <c r="A25" s="114">
        <v>5100</v>
      </c>
      <c r="B25" s="115"/>
      <c r="C25" s="109"/>
      <c r="D25" s="109" t="s">
        <v>47</v>
      </c>
      <c r="E25" s="32">
        <v>925</v>
      </c>
      <c r="F25" s="31"/>
      <c r="G25" s="31"/>
    </row>
    <row r="26" spans="1:7" ht="12.75">
      <c r="A26" s="107"/>
      <c r="B26" s="108">
        <v>5120</v>
      </c>
      <c r="C26" s="110"/>
      <c r="D26" s="117" t="s">
        <v>49</v>
      </c>
      <c r="E26" s="17">
        <v>925</v>
      </c>
      <c r="F26" s="15"/>
      <c r="G26" s="15"/>
    </row>
    <row r="27" spans="1:7" ht="12.75">
      <c r="A27" s="114">
        <v>5200</v>
      </c>
      <c r="B27" s="115"/>
      <c r="C27" s="115"/>
      <c r="D27" s="109" t="s">
        <v>50</v>
      </c>
      <c r="E27" s="32">
        <f>SUM(E28:E29)</f>
        <v>8830</v>
      </c>
      <c r="F27" s="31"/>
      <c r="G27" s="31"/>
    </row>
    <row r="28" spans="1:7" ht="12.75">
      <c r="A28" s="107"/>
      <c r="B28" s="108">
        <v>5230</v>
      </c>
      <c r="C28" s="108"/>
      <c r="D28" s="117" t="s">
        <v>52</v>
      </c>
      <c r="E28" s="17">
        <v>3830</v>
      </c>
      <c r="F28" s="15"/>
      <c r="G28" s="15"/>
    </row>
    <row r="29" spans="1:7" ht="12.75">
      <c r="A29" s="107"/>
      <c r="B29" s="108">
        <v>5250</v>
      </c>
      <c r="C29" s="108"/>
      <c r="D29" s="131" t="s">
        <v>109</v>
      </c>
      <c r="E29" s="17">
        <v>5000</v>
      </c>
      <c r="F29" s="15"/>
      <c r="G29" s="15"/>
    </row>
    <row r="30" spans="1:7" s="164" customFormat="1" ht="12.75">
      <c r="A30" s="159">
        <v>6200</v>
      </c>
      <c r="B30" s="160"/>
      <c r="C30" s="160"/>
      <c r="D30" s="161" t="s">
        <v>54</v>
      </c>
      <c r="E30" s="162">
        <f>E31</f>
        <v>0</v>
      </c>
      <c r="F30" s="163">
        <f>F31</f>
        <v>369600</v>
      </c>
      <c r="G30" s="163"/>
    </row>
    <row r="31" spans="1:7" s="167" customFormat="1" ht="12.75">
      <c r="A31" s="165"/>
      <c r="B31" s="144">
        <v>6250</v>
      </c>
      <c r="C31" s="144"/>
      <c r="D31" s="140" t="s">
        <v>55</v>
      </c>
      <c r="E31" s="146">
        <f>SUM(E32:E37)</f>
        <v>0</v>
      </c>
      <c r="F31" s="166">
        <f>SUM(F32:F37)</f>
        <v>369600</v>
      </c>
      <c r="G31" s="166"/>
    </row>
    <row r="32" spans="1:7" s="164" customFormat="1" ht="12.75">
      <c r="A32" s="159"/>
      <c r="B32" s="144"/>
      <c r="C32" s="144">
        <v>6251</v>
      </c>
      <c r="D32" s="142" t="s">
        <v>56</v>
      </c>
      <c r="E32" s="162"/>
      <c r="F32" s="163">
        <v>145500</v>
      </c>
      <c r="G32" s="163"/>
    </row>
    <row r="33" spans="1:7" s="164" customFormat="1" ht="12.75">
      <c r="A33" s="159"/>
      <c r="B33" s="144"/>
      <c r="C33" s="144">
        <v>6252</v>
      </c>
      <c r="D33" s="142" t="s">
        <v>57</v>
      </c>
      <c r="E33" s="162"/>
      <c r="F33" s="163">
        <v>56000</v>
      </c>
      <c r="G33" s="163"/>
    </row>
    <row r="34" spans="1:7" s="135" customFormat="1" ht="12.75">
      <c r="A34" s="168"/>
      <c r="B34" s="144"/>
      <c r="C34" s="144">
        <v>6253</v>
      </c>
      <c r="D34" s="142" t="s">
        <v>58</v>
      </c>
      <c r="E34" s="141"/>
      <c r="F34" s="64">
        <v>61180</v>
      </c>
      <c r="G34" s="64"/>
    </row>
    <row r="35" spans="1:7" s="135" customFormat="1" ht="12.75">
      <c r="A35" s="168"/>
      <c r="B35" s="144"/>
      <c r="C35" s="144">
        <v>6259</v>
      </c>
      <c r="D35" s="142" t="s">
        <v>59</v>
      </c>
      <c r="E35" s="141"/>
      <c r="F35" s="64">
        <v>75034</v>
      </c>
      <c r="G35" s="64"/>
    </row>
    <row r="36" spans="1:7" s="135" customFormat="1" ht="12.75">
      <c r="A36" s="168"/>
      <c r="B36" s="144"/>
      <c r="C36" s="144">
        <v>6260</v>
      </c>
      <c r="D36" s="142" t="s">
        <v>60</v>
      </c>
      <c r="E36" s="141"/>
      <c r="F36" s="64">
        <v>9881</v>
      </c>
      <c r="G36" s="64"/>
    </row>
    <row r="37" spans="1:7" s="135" customFormat="1" ht="13.5" thickBot="1">
      <c r="A37" s="168"/>
      <c r="B37" s="144"/>
      <c r="C37" s="144">
        <v>6290</v>
      </c>
      <c r="D37" s="142" t="s">
        <v>61</v>
      </c>
      <c r="E37" s="141"/>
      <c r="F37" s="64">
        <v>22005</v>
      </c>
      <c r="G37" s="64"/>
    </row>
    <row r="38" spans="1:7" ht="13.5" thickBot="1">
      <c r="A38" s="125"/>
      <c r="B38" s="111"/>
      <c r="C38" s="126"/>
      <c r="D38" s="127" t="s">
        <v>66</v>
      </c>
      <c r="E38" s="59">
        <f>SUM(E6+E7+E10+E25+E27+E30)</f>
        <v>269845</v>
      </c>
      <c r="F38" s="59">
        <f>SUM(F6+F7+F10+F25+F27+F30)</f>
        <v>369600</v>
      </c>
      <c r="G38" s="59">
        <f>SUM(G6+G7+G10+G25+G27+G30)</f>
        <v>8479</v>
      </c>
    </row>
    <row r="39" ht="12.75">
      <c r="D39" s="23"/>
    </row>
    <row r="40" spans="3:9" s="47" customFormat="1" ht="12.75">
      <c r="C40" s="151"/>
      <c r="D40" s="150" t="s">
        <v>392</v>
      </c>
      <c r="E40" s="151">
        <v>6500</v>
      </c>
      <c r="F40" s="151"/>
      <c r="G40" s="152"/>
      <c r="H40" s="152"/>
      <c r="I40" s="152"/>
    </row>
    <row r="41" spans="3:9" s="47" customFormat="1" ht="12.75">
      <c r="C41" s="151"/>
      <c r="D41" s="158" t="s">
        <v>393</v>
      </c>
      <c r="E41" s="530">
        <v>800</v>
      </c>
      <c r="F41" s="151"/>
      <c r="G41" s="152"/>
      <c r="H41" s="152"/>
      <c r="I41" s="152"/>
    </row>
    <row r="42" spans="3:9" s="47" customFormat="1" ht="12.75">
      <c r="C42" s="151"/>
      <c r="D42" s="158" t="s">
        <v>394</v>
      </c>
      <c r="E42" s="530">
        <v>460</v>
      </c>
      <c r="F42" s="151"/>
      <c r="G42" s="152"/>
      <c r="H42" s="152"/>
      <c r="I42" s="152"/>
    </row>
    <row r="43" spans="3:9" s="47" customFormat="1" ht="12.75">
      <c r="C43" s="151"/>
      <c r="D43" s="158" t="s">
        <v>397</v>
      </c>
      <c r="E43" s="530">
        <v>1920</v>
      </c>
      <c r="F43" s="151"/>
      <c r="G43" s="152"/>
      <c r="H43" s="152"/>
      <c r="I43" s="152"/>
    </row>
    <row r="44" spans="3:9" s="47" customFormat="1" ht="12.75">
      <c r="C44" s="151"/>
      <c r="D44" s="158" t="s">
        <v>396</v>
      </c>
      <c r="E44" s="530">
        <v>2320</v>
      </c>
      <c r="F44" s="151"/>
      <c r="G44" s="152"/>
      <c r="H44" s="152"/>
      <c r="I44" s="152"/>
    </row>
    <row r="45" spans="3:9" s="47" customFormat="1" ht="12.75">
      <c r="C45" s="151"/>
      <c r="D45" s="158" t="s">
        <v>395</v>
      </c>
      <c r="E45" s="530">
        <v>300</v>
      </c>
      <c r="F45" s="151"/>
      <c r="G45" s="152"/>
      <c r="H45" s="152"/>
      <c r="I45" s="152"/>
    </row>
    <row r="46" spans="3:9" s="47" customFormat="1" ht="12.75">
      <c r="C46" s="151"/>
      <c r="D46" s="158" t="s">
        <v>398</v>
      </c>
      <c r="E46" s="338">
        <v>1170</v>
      </c>
      <c r="F46" s="151"/>
      <c r="G46" s="152"/>
      <c r="H46" s="152"/>
      <c r="I46" s="152"/>
    </row>
    <row r="47" spans="3:9" ht="12.75">
      <c r="C47" s="154"/>
      <c r="D47" s="153" t="s">
        <v>399</v>
      </c>
      <c r="E47" s="154">
        <v>1550</v>
      </c>
      <c r="F47" s="155"/>
      <c r="G47" s="47"/>
      <c r="H47" s="47"/>
      <c r="I47" s="47"/>
    </row>
    <row r="48" spans="3:9" ht="12.75">
      <c r="C48" s="154"/>
      <c r="D48" s="153" t="s">
        <v>400</v>
      </c>
      <c r="E48" s="154">
        <v>347</v>
      </c>
      <c r="F48" s="155"/>
      <c r="G48" s="47"/>
      <c r="H48" s="47"/>
      <c r="I48" s="47"/>
    </row>
    <row r="49" spans="3:9" ht="12.75">
      <c r="C49" s="154"/>
      <c r="D49" s="153" t="s">
        <v>401</v>
      </c>
      <c r="E49" s="154">
        <v>120</v>
      </c>
      <c r="F49" s="155"/>
      <c r="G49" s="47"/>
      <c r="H49" s="47"/>
      <c r="I49" s="47"/>
    </row>
    <row r="50" spans="3:9" ht="12.75">
      <c r="C50" s="154"/>
      <c r="D50" s="153" t="s">
        <v>113</v>
      </c>
      <c r="E50" s="154">
        <v>300</v>
      </c>
      <c r="F50" s="155"/>
      <c r="G50" s="47"/>
      <c r="H50" s="47"/>
      <c r="I50" s="47"/>
    </row>
    <row r="51" spans="3:9" ht="12.75">
      <c r="C51" s="154"/>
      <c r="D51" s="153" t="s">
        <v>114</v>
      </c>
      <c r="E51" s="154">
        <v>100</v>
      </c>
      <c r="F51" s="155"/>
      <c r="G51" s="47"/>
      <c r="H51" s="47"/>
      <c r="I51" s="47"/>
    </row>
    <row r="52" spans="3:10" ht="15.75">
      <c r="C52" s="156"/>
      <c r="D52" s="328" t="s">
        <v>310</v>
      </c>
      <c r="E52" s="173"/>
      <c r="F52" s="154"/>
      <c r="G52" s="154"/>
      <c r="H52" s="157"/>
      <c r="I52" s="157"/>
      <c r="J52" s="157"/>
    </row>
    <row r="53" spans="3:10" ht="18">
      <c r="C53" s="156"/>
      <c r="D53" s="329" t="s">
        <v>82</v>
      </c>
      <c r="E53" s="329" t="s">
        <v>8</v>
      </c>
      <c r="F53" s="330" t="s">
        <v>83</v>
      </c>
      <c r="G53" s="331"/>
      <c r="H53" s="157"/>
      <c r="I53" s="157"/>
      <c r="J53" s="157"/>
    </row>
    <row r="54" spans="3:10" ht="12.75">
      <c r="C54" s="156"/>
      <c r="D54" s="51" t="s">
        <v>293</v>
      </c>
      <c r="E54" s="333">
        <v>5250</v>
      </c>
      <c r="F54" s="333">
        <v>113000</v>
      </c>
      <c r="G54" s="333"/>
      <c r="H54" s="157"/>
      <c r="I54" s="157"/>
      <c r="J54" s="157"/>
    </row>
    <row r="55" spans="3:10" ht="12.75">
      <c r="C55" s="156"/>
      <c r="D55" s="51" t="s">
        <v>294</v>
      </c>
      <c r="E55" s="333">
        <v>5250</v>
      </c>
      <c r="F55" s="333">
        <v>25000</v>
      </c>
      <c r="G55" s="333"/>
      <c r="H55" s="157"/>
      <c r="I55" s="157"/>
      <c r="J55" s="157"/>
    </row>
    <row r="56" spans="3:10" ht="12.75">
      <c r="C56" s="156"/>
      <c r="D56" s="335" t="s">
        <v>311</v>
      </c>
      <c r="E56" s="334"/>
      <c r="F56" s="333">
        <v>36000</v>
      </c>
      <c r="G56" s="333"/>
      <c r="H56" s="157"/>
      <c r="I56" s="157"/>
      <c r="J56" s="157"/>
    </row>
    <row r="57" spans="3:10" ht="15">
      <c r="C57" s="156"/>
      <c r="D57" s="336" t="s">
        <v>86</v>
      </c>
      <c r="E57" s="332"/>
      <c r="F57" s="331">
        <f>SUM(F54:F56)</f>
        <v>174000</v>
      </c>
      <c r="G57" s="331"/>
      <c r="H57" s="157"/>
      <c r="I57" s="157"/>
      <c r="J57" s="157"/>
    </row>
    <row r="59" spans="4:5" ht="12.75">
      <c r="D59" s="61" t="s">
        <v>177</v>
      </c>
      <c r="E59" t="s">
        <v>178</v>
      </c>
    </row>
  </sheetData>
  <mergeCells count="3">
    <mergeCell ref="A1:E1"/>
    <mergeCell ref="A2:E2"/>
    <mergeCell ref="A3:E3"/>
  </mergeCells>
  <printOptions/>
  <pageMargins left="0.7479166666666667" right="0.7479166666666667" top="0.5902777777777778" bottom="0.5902777777777778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3"/>
  <sheetViews>
    <sheetView zoomScale="75" zoomScaleNormal="75" workbookViewId="0" topLeftCell="A10">
      <selection activeCell="D55" sqref="D55"/>
    </sheetView>
  </sheetViews>
  <sheetFormatPr defaultColWidth="9.140625" defaultRowHeight="12.75"/>
  <cols>
    <col min="1" max="1" width="6.8515625" style="0" customWidth="1"/>
    <col min="2" max="2" width="6.421875" style="0" customWidth="1"/>
    <col min="3" max="3" width="50.140625" style="0" customWidth="1"/>
    <col min="4" max="5" width="10.00390625" style="0" customWidth="1"/>
    <col min="6" max="8" width="10.421875" style="0" customWidth="1"/>
    <col min="9" max="10" width="10.00390625" style="0" customWidth="1"/>
    <col min="11" max="11" width="8.8515625" style="47" customWidth="1"/>
    <col min="12" max="12" width="8.8515625" style="0" customWidth="1"/>
    <col min="13" max="13" width="10.00390625" style="0" customWidth="1"/>
    <col min="14" max="16" width="9.28125" style="0" customWidth="1"/>
    <col min="17" max="17" width="9.00390625" style="47" customWidth="1"/>
    <col min="18" max="18" width="9.28125" style="0" customWidth="1"/>
    <col min="19" max="19" width="10.28125" style="47" customWidth="1"/>
    <col min="20" max="20" width="10.28125" style="0" customWidth="1"/>
    <col min="21" max="21" width="10.57421875" style="0" customWidth="1"/>
    <col min="22" max="22" width="11.8515625" style="0" customWidth="1"/>
    <col min="23" max="23" width="9.28125" style="0" customWidth="1"/>
    <col min="24" max="24" width="9.7109375" style="0" customWidth="1"/>
    <col min="25" max="25" width="10.421875" style="0" customWidth="1"/>
    <col min="26" max="26" width="9.28125" style="0" customWidth="1"/>
    <col min="27" max="27" width="11.421875" style="0" customWidth="1"/>
    <col min="28" max="16384" width="9.28125" style="0" customWidth="1"/>
  </cols>
  <sheetData>
    <row r="1" spans="1:7" ht="15">
      <c r="A1" s="533" t="s">
        <v>402</v>
      </c>
      <c r="B1" s="533"/>
      <c r="C1" s="533"/>
      <c r="D1" s="533"/>
      <c r="E1" s="533"/>
      <c r="F1" s="533"/>
      <c r="G1" s="533"/>
    </row>
    <row r="2" spans="1:7" ht="15">
      <c r="A2" s="533" t="s">
        <v>0</v>
      </c>
      <c r="B2" s="533"/>
      <c r="C2" s="533"/>
      <c r="D2" s="533"/>
      <c r="E2" s="533"/>
      <c r="F2" s="533"/>
      <c r="G2" s="533"/>
    </row>
    <row r="3" spans="2:19" s="135" customFormat="1" ht="12.75">
      <c r="B3" s="164"/>
      <c r="K3" s="172"/>
      <c r="Q3" s="172"/>
      <c r="S3" s="172"/>
    </row>
    <row r="4" spans="2:25" ht="12.75">
      <c r="B4" s="1"/>
      <c r="E4" t="s">
        <v>132</v>
      </c>
      <c r="J4" t="s">
        <v>137</v>
      </c>
      <c r="M4" t="s">
        <v>144</v>
      </c>
      <c r="T4" t="s">
        <v>147</v>
      </c>
      <c r="Y4" t="s">
        <v>168</v>
      </c>
    </row>
    <row r="5" spans="2:27" s="202" customFormat="1" ht="12.75">
      <c r="B5" s="203"/>
      <c r="E5" s="202" t="s">
        <v>140</v>
      </c>
      <c r="F5" s="291" t="s">
        <v>291</v>
      </c>
      <c r="G5" s="438" t="s">
        <v>362</v>
      </c>
      <c r="H5" s="438" t="s">
        <v>389</v>
      </c>
      <c r="I5" s="202" t="s">
        <v>141</v>
      </c>
      <c r="J5" s="202" t="s">
        <v>138</v>
      </c>
      <c r="K5" s="309" t="s">
        <v>254</v>
      </c>
      <c r="L5" s="202" t="s">
        <v>139</v>
      </c>
      <c r="M5" s="202" t="s">
        <v>145</v>
      </c>
      <c r="N5" s="202" t="s">
        <v>146</v>
      </c>
      <c r="O5" s="202" t="s">
        <v>314</v>
      </c>
      <c r="P5" s="202" t="s">
        <v>387</v>
      </c>
      <c r="Q5" s="309" t="s">
        <v>284</v>
      </c>
      <c r="R5" s="202" t="s">
        <v>148</v>
      </c>
      <c r="S5" s="309" t="s">
        <v>149</v>
      </c>
      <c r="T5" s="202" t="s">
        <v>283</v>
      </c>
      <c r="U5" s="202" t="s">
        <v>150</v>
      </c>
      <c r="V5" s="202" t="s">
        <v>152</v>
      </c>
      <c r="W5" s="202" t="s">
        <v>154</v>
      </c>
      <c r="X5" s="202" t="s">
        <v>155</v>
      </c>
      <c r="Y5" s="202" t="s">
        <v>156</v>
      </c>
      <c r="Z5" s="202" t="s">
        <v>157</v>
      </c>
      <c r="AA5" s="202" t="s">
        <v>158</v>
      </c>
    </row>
    <row r="6" spans="3:27" s="61" customFormat="1" ht="64.5" thickBot="1">
      <c r="C6" s="128"/>
      <c r="D6" s="129" t="s">
        <v>390</v>
      </c>
      <c r="E6" s="61" t="s">
        <v>133</v>
      </c>
      <c r="F6" s="292" t="s">
        <v>290</v>
      </c>
      <c r="G6" s="292" t="s">
        <v>307</v>
      </c>
      <c r="H6" s="61" t="s">
        <v>388</v>
      </c>
      <c r="I6" s="61" t="s">
        <v>136</v>
      </c>
      <c r="J6" s="61" t="s">
        <v>142</v>
      </c>
      <c r="K6" s="149" t="s">
        <v>312</v>
      </c>
      <c r="L6" s="129" t="s">
        <v>159</v>
      </c>
      <c r="M6" s="129" t="s">
        <v>160</v>
      </c>
      <c r="N6" s="129" t="s">
        <v>161</v>
      </c>
      <c r="O6" s="129" t="s">
        <v>315</v>
      </c>
      <c r="P6" s="61" t="s">
        <v>386</v>
      </c>
      <c r="Q6" s="310" t="s">
        <v>285</v>
      </c>
      <c r="R6" s="129" t="s">
        <v>116</v>
      </c>
      <c r="S6" s="310" t="s">
        <v>288</v>
      </c>
      <c r="T6" s="129" t="s">
        <v>289</v>
      </c>
      <c r="U6" s="61" t="s">
        <v>151</v>
      </c>
      <c r="V6" s="61" t="s">
        <v>162</v>
      </c>
      <c r="W6" s="61" t="s">
        <v>163</v>
      </c>
      <c r="X6" s="61" t="s">
        <v>164</v>
      </c>
      <c r="Y6" s="61" t="s">
        <v>165</v>
      </c>
      <c r="Z6" s="61" t="s">
        <v>166</v>
      </c>
      <c r="AA6" s="61" t="s">
        <v>167</v>
      </c>
    </row>
    <row r="7" spans="1:27" ht="18.75" thickBot="1">
      <c r="A7" s="182" t="s">
        <v>8</v>
      </c>
      <c r="B7" s="183" t="s">
        <v>8</v>
      </c>
      <c r="C7" s="184" t="s">
        <v>9</v>
      </c>
      <c r="D7" s="185" t="s">
        <v>118</v>
      </c>
      <c r="E7" s="185" t="s">
        <v>119</v>
      </c>
      <c r="F7" s="293" t="s">
        <v>119</v>
      </c>
      <c r="G7" s="185" t="s">
        <v>119</v>
      </c>
      <c r="H7" s="273" t="s">
        <v>119</v>
      </c>
      <c r="I7" s="185" t="s">
        <v>119</v>
      </c>
      <c r="J7" s="185" t="s">
        <v>119</v>
      </c>
      <c r="K7" s="311" t="s">
        <v>119</v>
      </c>
      <c r="L7" s="185" t="s">
        <v>119</v>
      </c>
      <c r="M7" s="185" t="s">
        <v>119</v>
      </c>
      <c r="N7" s="185" t="s">
        <v>119</v>
      </c>
      <c r="O7" s="185"/>
      <c r="P7" s="273" t="s">
        <v>119</v>
      </c>
      <c r="Q7" s="311" t="s">
        <v>119</v>
      </c>
      <c r="R7" s="185" t="s">
        <v>119</v>
      </c>
      <c r="S7" s="311" t="s">
        <v>119</v>
      </c>
      <c r="T7" s="185" t="s">
        <v>119</v>
      </c>
      <c r="U7" s="185" t="s">
        <v>119</v>
      </c>
      <c r="V7" s="185" t="s">
        <v>119</v>
      </c>
      <c r="W7" s="185" t="s">
        <v>119</v>
      </c>
      <c r="X7" s="185" t="s">
        <v>119</v>
      </c>
      <c r="Y7" s="185" t="s">
        <v>119</v>
      </c>
      <c r="Z7" s="185" t="s">
        <v>119</v>
      </c>
      <c r="AA7" s="185" t="s">
        <v>119</v>
      </c>
    </row>
    <row r="8" spans="1:27" ht="12.75">
      <c r="A8" s="521"/>
      <c r="B8" s="522"/>
      <c r="C8" s="178" t="s">
        <v>117</v>
      </c>
      <c r="D8" s="523">
        <f>SUM(E8:AA8)</f>
        <v>19621</v>
      </c>
      <c r="E8" s="524"/>
      <c r="F8" s="525"/>
      <c r="G8" s="524"/>
      <c r="H8" s="179"/>
      <c r="I8" s="524"/>
      <c r="J8" s="524"/>
      <c r="K8" s="526">
        <v>11300</v>
      </c>
      <c r="L8" s="524"/>
      <c r="M8" s="524"/>
      <c r="N8" s="524"/>
      <c r="O8" s="524"/>
      <c r="P8" s="179"/>
      <c r="Q8" s="526">
        <v>1986</v>
      </c>
      <c r="R8" s="524">
        <v>334</v>
      </c>
      <c r="S8" s="526">
        <v>1792</v>
      </c>
      <c r="T8" s="524">
        <v>4209</v>
      </c>
      <c r="U8" s="524"/>
      <c r="V8" s="524"/>
      <c r="W8" s="524"/>
      <c r="X8" s="524"/>
      <c r="Y8" s="524"/>
      <c r="Z8" s="524"/>
      <c r="AA8" s="527"/>
    </row>
    <row r="9" spans="1:27" ht="12.75">
      <c r="A9" s="194"/>
      <c r="B9" s="35"/>
      <c r="C9" s="29" t="s">
        <v>135</v>
      </c>
      <c r="D9" s="18">
        <f>SUM(E9:AA9)</f>
        <v>201719</v>
      </c>
      <c r="E9" s="13">
        <v>80220</v>
      </c>
      <c r="F9" s="294">
        <v>38946</v>
      </c>
      <c r="G9" s="13">
        <v>6000</v>
      </c>
      <c r="H9" s="195">
        <v>5000</v>
      </c>
      <c r="I9" s="13">
        <v>2533</v>
      </c>
      <c r="J9" s="13">
        <v>25517</v>
      </c>
      <c r="K9" s="43"/>
      <c r="L9" s="13">
        <v>1250</v>
      </c>
      <c r="M9" s="13">
        <v>2334</v>
      </c>
      <c r="N9" s="13">
        <v>10247</v>
      </c>
      <c r="O9" s="13">
        <v>15000</v>
      </c>
      <c r="P9" s="195">
        <v>3000</v>
      </c>
      <c r="Q9" s="43"/>
      <c r="R9" s="13"/>
      <c r="S9" s="43"/>
      <c r="T9" s="13"/>
      <c r="U9" s="13">
        <v>1086</v>
      </c>
      <c r="V9" s="13">
        <v>1425</v>
      </c>
      <c r="W9" s="13">
        <v>2879</v>
      </c>
      <c r="X9" s="13">
        <v>2841</v>
      </c>
      <c r="Y9" s="13"/>
      <c r="Z9" s="13">
        <v>3441</v>
      </c>
      <c r="AA9" s="177">
        <v>0</v>
      </c>
    </row>
    <row r="10" spans="1:27" s="135" customFormat="1" ht="12.75">
      <c r="A10" s="518"/>
      <c r="B10" s="132"/>
      <c r="C10" s="519" t="s">
        <v>131</v>
      </c>
      <c r="D10" s="134">
        <f>SUM(D11:D13)</f>
        <v>356264</v>
      </c>
      <c r="E10" s="134">
        <f>SUM(E11:E13)</f>
        <v>99985</v>
      </c>
      <c r="F10" s="134">
        <f aca="true" t="shared" si="0" ref="F10:AA10">SUM(F11:F13)</f>
        <v>48131</v>
      </c>
      <c r="G10" s="134">
        <f>SUM(G11:G13)</f>
        <v>0</v>
      </c>
      <c r="H10" s="134">
        <f>SUM(H11:H13)</f>
        <v>0</v>
      </c>
      <c r="I10" s="134">
        <f t="shared" si="0"/>
        <v>7601</v>
      </c>
      <c r="J10" s="134">
        <f t="shared" si="0"/>
        <v>34200</v>
      </c>
      <c r="K10" s="520">
        <f t="shared" si="0"/>
        <v>0</v>
      </c>
      <c r="L10" s="134">
        <f t="shared" si="0"/>
        <v>3750</v>
      </c>
      <c r="M10" s="134">
        <f t="shared" si="0"/>
        <v>3446</v>
      </c>
      <c r="N10" s="134">
        <f t="shared" si="0"/>
        <v>9838</v>
      </c>
      <c r="O10" s="134">
        <f t="shared" si="0"/>
        <v>50000</v>
      </c>
      <c r="P10" s="134">
        <f>SUM(P11:P13)</f>
        <v>0</v>
      </c>
      <c r="Q10" s="520">
        <f t="shared" si="0"/>
        <v>985</v>
      </c>
      <c r="R10" s="134">
        <f t="shared" si="0"/>
        <v>1304</v>
      </c>
      <c r="S10" s="134">
        <f t="shared" si="0"/>
        <v>5975</v>
      </c>
      <c r="T10" s="134">
        <f t="shared" si="0"/>
        <v>1124</v>
      </c>
      <c r="U10" s="134">
        <f t="shared" si="0"/>
        <v>4342</v>
      </c>
      <c r="V10" s="134">
        <f t="shared" si="0"/>
        <v>3966</v>
      </c>
      <c r="W10" s="134">
        <f t="shared" si="0"/>
        <v>8068</v>
      </c>
      <c r="X10" s="134">
        <f t="shared" si="0"/>
        <v>5735</v>
      </c>
      <c r="Y10" s="134">
        <f t="shared" si="0"/>
        <v>37700</v>
      </c>
      <c r="Z10" s="134">
        <f t="shared" si="0"/>
        <v>10324</v>
      </c>
      <c r="AA10" s="528">
        <f t="shared" si="0"/>
        <v>19790</v>
      </c>
    </row>
    <row r="11" spans="1:27" ht="12.75">
      <c r="A11" s="63"/>
      <c r="B11" s="12"/>
      <c r="C11" s="193" t="s">
        <v>134</v>
      </c>
      <c r="D11" s="18">
        <f>SUM(E11:AA11)</f>
        <v>275257</v>
      </c>
      <c r="E11" s="18">
        <v>99985</v>
      </c>
      <c r="F11" s="295">
        <v>40109</v>
      </c>
      <c r="G11" s="18"/>
      <c r="H11" s="18"/>
      <c r="I11" s="18">
        <v>7601</v>
      </c>
      <c r="J11" s="18">
        <v>34200</v>
      </c>
      <c r="K11" s="44"/>
      <c r="L11" s="177">
        <v>3750</v>
      </c>
      <c r="M11" s="18"/>
      <c r="N11" s="18"/>
      <c r="O11" s="18"/>
      <c r="P11" s="18"/>
      <c r="Q11" s="44">
        <v>985</v>
      </c>
      <c r="R11" s="177">
        <v>1304</v>
      </c>
      <c r="S11" s="44">
        <v>5975</v>
      </c>
      <c r="T11" s="18">
        <v>1124</v>
      </c>
      <c r="U11" s="18">
        <v>4342</v>
      </c>
      <c r="V11" s="18"/>
      <c r="W11" s="18">
        <v>8068</v>
      </c>
      <c r="X11" s="18"/>
      <c r="Y11" s="18">
        <v>37700</v>
      </c>
      <c r="Z11" s="18">
        <v>10324</v>
      </c>
      <c r="AA11" s="177">
        <v>19790</v>
      </c>
    </row>
    <row r="12" spans="1:27" ht="12.75">
      <c r="A12" s="63"/>
      <c r="B12" s="12"/>
      <c r="C12" s="150" t="s">
        <v>143</v>
      </c>
      <c r="D12" s="18">
        <f>SUM(E12:AA12)</f>
        <v>58022</v>
      </c>
      <c r="E12" s="18"/>
      <c r="F12" s="295">
        <v>8022</v>
      </c>
      <c r="G12" s="18"/>
      <c r="H12" s="18"/>
      <c r="I12" s="18"/>
      <c r="J12" s="18"/>
      <c r="K12" s="44"/>
      <c r="L12" s="177"/>
      <c r="M12" s="18"/>
      <c r="N12" s="18"/>
      <c r="O12" s="18">
        <v>50000</v>
      </c>
      <c r="P12" s="18"/>
      <c r="Q12" s="44"/>
      <c r="R12" s="177"/>
      <c r="S12" s="44"/>
      <c r="T12" s="18"/>
      <c r="U12" s="18"/>
      <c r="V12" s="18"/>
      <c r="W12" s="18"/>
      <c r="X12" s="18"/>
      <c r="Y12" s="18"/>
      <c r="Z12" s="18"/>
      <c r="AA12" s="177"/>
    </row>
    <row r="13" spans="1:27" ht="12.75">
      <c r="A13" s="63"/>
      <c r="B13" s="12"/>
      <c r="C13" s="109" t="s">
        <v>11</v>
      </c>
      <c r="D13" s="18">
        <f>SUM(E13:AA13)</f>
        <v>22985</v>
      </c>
      <c r="E13" s="18"/>
      <c r="F13" s="134"/>
      <c r="G13" s="18"/>
      <c r="H13" s="18"/>
      <c r="I13" s="18"/>
      <c r="J13" s="18"/>
      <c r="K13" s="44"/>
      <c r="L13" s="177"/>
      <c r="M13" s="18">
        <v>3446</v>
      </c>
      <c r="N13" s="18">
        <v>9838</v>
      </c>
      <c r="O13" s="18"/>
      <c r="P13" s="18"/>
      <c r="Q13" s="44"/>
      <c r="R13" s="177"/>
      <c r="S13" s="44"/>
      <c r="T13" s="18"/>
      <c r="U13" s="18"/>
      <c r="V13" s="18">
        <v>3966</v>
      </c>
      <c r="W13" s="18"/>
      <c r="X13" s="18">
        <v>5735</v>
      </c>
      <c r="Y13" s="18"/>
      <c r="Z13" s="44"/>
      <c r="AA13" s="177"/>
    </row>
    <row r="14" spans="1:27" ht="12.75">
      <c r="A14" s="63"/>
      <c r="B14" s="12"/>
      <c r="C14" s="180" t="s">
        <v>120</v>
      </c>
      <c r="D14" s="18">
        <f>SUM(D9:D10)</f>
        <v>557983</v>
      </c>
      <c r="E14" s="18">
        <f>SUM(E9+E10)</f>
        <v>180205</v>
      </c>
      <c r="F14" s="295">
        <f>SUM(F9+F10)</f>
        <v>87077</v>
      </c>
      <c r="G14" s="18">
        <f>SUM(G9+G10)</f>
        <v>6000</v>
      </c>
      <c r="H14" s="18">
        <f>SUM(H9+H10)</f>
        <v>5000</v>
      </c>
      <c r="I14" s="18">
        <f aca="true" t="shared" si="1" ref="I14:X14">SUM(I9+I10)</f>
        <v>10134</v>
      </c>
      <c r="J14" s="18">
        <f t="shared" si="1"/>
        <v>59717</v>
      </c>
      <c r="K14" s="44">
        <f>SUM(K9+K10)</f>
        <v>0</v>
      </c>
      <c r="L14" s="18">
        <f t="shared" si="1"/>
        <v>5000</v>
      </c>
      <c r="M14" s="18">
        <f t="shared" si="1"/>
        <v>5780</v>
      </c>
      <c r="N14" s="18">
        <f t="shared" si="1"/>
        <v>20085</v>
      </c>
      <c r="O14" s="18">
        <f t="shared" si="1"/>
        <v>65000</v>
      </c>
      <c r="P14" s="18">
        <f>SUM(P9+P10)</f>
        <v>3000</v>
      </c>
      <c r="Q14" s="44">
        <f>SUM(Q9+Q10)</f>
        <v>985</v>
      </c>
      <c r="R14" s="18">
        <f t="shared" si="1"/>
        <v>1304</v>
      </c>
      <c r="S14" s="44">
        <f t="shared" si="1"/>
        <v>5975</v>
      </c>
      <c r="T14" s="18">
        <f>SUM(T9+T10)</f>
        <v>1124</v>
      </c>
      <c r="U14" s="18">
        <f t="shared" si="1"/>
        <v>5428</v>
      </c>
      <c r="V14" s="18">
        <f t="shared" si="1"/>
        <v>5391</v>
      </c>
      <c r="W14" s="18">
        <f t="shared" si="1"/>
        <v>10947</v>
      </c>
      <c r="X14" s="18">
        <f t="shared" si="1"/>
        <v>8576</v>
      </c>
      <c r="Y14" s="18">
        <f>SUM(Y9+Y10)</f>
        <v>37700</v>
      </c>
      <c r="Z14" s="44">
        <f>SUM(Z9+Z10)</f>
        <v>13765</v>
      </c>
      <c r="AA14" s="177">
        <f>SUM(AA9+AA10)</f>
        <v>19790</v>
      </c>
    </row>
    <row r="15" spans="1:27" ht="13.5" thickBot="1">
      <c r="A15" s="529"/>
      <c r="B15" s="39"/>
      <c r="C15" s="191" t="s">
        <v>121</v>
      </c>
      <c r="D15" s="40">
        <f>SUM(D8+D14)</f>
        <v>577604</v>
      </c>
      <c r="E15" s="40">
        <f>SUM(E8+E14)</f>
        <v>180205</v>
      </c>
      <c r="F15" s="296">
        <f>SUM(F8+F14)</f>
        <v>87077</v>
      </c>
      <c r="G15" s="40">
        <f>SUM(G8+G14)</f>
        <v>6000</v>
      </c>
      <c r="H15" s="41">
        <f>SUM(H8+H14)</f>
        <v>5000</v>
      </c>
      <c r="I15" s="40">
        <f aca="true" t="shared" si="2" ref="I15:AA15">SUM(I8+I14)</f>
        <v>10134</v>
      </c>
      <c r="J15" s="40">
        <f t="shared" si="2"/>
        <v>59717</v>
      </c>
      <c r="K15" s="312">
        <f t="shared" si="2"/>
        <v>11300</v>
      </c>
      <c r="L15" s="181">
        <f t="shared" si="2"/>
        <v>5000</v>
      </c>
      <c r="M15" s="40">
        <f t="shared" si="2"/>
        <v>5780</v>
      </c>
      <c r="N15" s="40">
        <f t="shared" si="2"/>
        <v>20085</v>
      </c>
      <c r="O15" s="40">
        <f t="shared" si="2"/>
        <v>65000</v>
      </c>
      <c r="P15" s="41">
        <f t="shared" si="2"/>
        <v>3000</v>
      </c>
      <c r="Q15" s="312">
        <f t="shared" si="2"/>
        <v>2971</v>
      </c>
      <c r="R15" s="181">
        <f t="shared" si="2"/>
        <v>1638</v>
      </c>
      <c r="S15" s="312">
        <f t="shared" si="2"/>
        <v>7767</v>
      </c>
      <c r="T15" s="40">
        <f t="shared" si="2"/>
        <v>5333</v>
      </c>
      <c r="U15" s="40">
        <f t="shared" si="2"/>
        <v>5428</v>
      </c>
      <c r="V15" s="40">
        <f t="shared" si="2"/>
        <v>5391</v>
      </c>
      <c r="W15" s="40">
        <f t="shared" si="2"/>
        <v>10947</v>
      </c>
      <c r="X15" s="40">
        <f t="shared" si="2"/>
        <v>8576</v>
      </c>
      <c r="Y15" s="40">
        <f t="shared" si="2"/>
        <v>37700</v>
      </c>
      <c r="Z15" s="312">
        <f t="shared" si="2"/>
        <v>13765</v>
      </c>
      <c r="AA15" s="181">
        <f t="shared" si="2"/>
        <v>19790</v>
      </c>
    </row>
    <row r="16" spans="1:27" ht="13.5" thickBot="1">
      <c r="A16" s="23"/>
      <c r="B16" s="23"/>
      <c r="C16" s="23"/>
      <c r="D16" s="23"/>
      <c r="E16" s="23"/>
      <c r="F16" s="98"/>
      <c r="G16" s="23"/>
      <c r="H16" s="23"/>
      <c r="I16" s="23"/>
      <c r="J16" s="23"/>
      <c r="K16" s="77"/>
      <c r="L16" s="23"/>
      <c r="M16" s="23"/>
      <c r="N16" s="23"/>
      <c r="O16" s="23"/>
      <c r="P16" s="23"/>
      <c r="Q16" s="77"/>
      <c r="R16" s="23"/>
      <c r="S16" s="77"/>
      <c r="T16" s="23"/>
      <c r="U16" s="23"/>
      <c r="V16" s="23"/>
      <c r="W16" s="23"/>
      <c r="X16" s="23"/>
      <c r="Y16" s="23"/>
      <c r="Z16" s="23"/>
      <c r="AA16" s="23"/>
    </row>
    <row r="17" spans="1:27" ht="18.75" thickBot="1">
      <c r="A17" s="182" t="s">
        <v>8</v>
      </c>
      <c r="B17" s="183" t="s">
        <v>8</v>
      </c>
      <c r="C17" s="200" t="s">
        <v>12</v>
      </c>
      <c r="D17" s="185" t="s">
        <v>118</v>
      </c>
      <c r="E17" s="185" t="s">
        <v>119</v>
      </c>
      <c r="F17" s="293" t="s">
        <v>119</v>
      </c>
      <c r="G17" s="185" t="s">
        <v>119</v>
      </c>
      <c r="H17" s="185" t="s">
        <v>119</v>
      </c>
      <c r="I17" s="185" t="s">
        <v>119</v>
      </c>
      <c r="J17" s="185" t="s">
        <v>119</v>
      </c>
      <c r="K17" s="311" t="s">
        <v>119</v>
      </c>
      <c r="L17" s="185" t="s">
        <v>119</v>
      </c>
      <c r="M17" s="185" t="s">
        <v>119</v>
      </c>
      <c r="N17" s="185" t="s">
        <v>119</v>
      </c>
      <c r="O17" s="185" t="s">
        <v>119</v>
      </c>
      <c r="P17" s="185" t="s">
        <v>119</v>
      </c>
      <c r="Q17" s="311" t="s">
        <v>119</v>
      </c>
      <c r="R17" s="185" t="s">
        <v>119</v>
      </c>
      <c r="S17" s="311" t="s">
        <v>119</v>
      </c>
      <c r="T17" s="185" t="s">
        <v>119</v>
      </c>
      <c r="U17" s="185" t="s">
        <v>119</v>
      </c>
      <c r="V17" s="185" t="s">
        <v>119</v>
      </c>
      <c r="W17" s="185" t="s">
        <v>119</v>
      </c>
      <c r="X17" s="185" t="s">
        <v>119</v>
      </c>
      <c r="Y17" s="185" t="s">
        <v>119</v>
      </c>
      <c r="Z17" s="185" t="s">
        <v>119</v>
      </c>
      <c r="AA17" s="185" t="s">
        <v>119</v>
      </c>
    </row>
    <row r="18" spans="1:27" ht="12.75">
      <c r="A18" s="35">
        <v>1100</v>
      </c>
      <c r="B18" s="174"/>
      <c r="C18" s="175" t="s">
        <v>13</v>
      </c>
      <c r="D18" s="10">
        <f aca="true" t="shared" si="3" ref="D18:L18">SUM(D19)</f>
        <v>54916</v>
      </c>
      <c r="E18" s="10">
        <f t="shared" si="3"/>
        <v>6700</v>
      </c>
      <c r="F18" s="65">
        <f t="shared" si="3"/>
        <v>4000</v>
      </c>
      <c r="G18" s="10">
        <f>SUM(G19)</f>
        <v>4835</v>
      </c>
      <c r="H18" s="10">
        <f>SUM(H19)</f>
        <v>0</v>
      </c>
      <c r="I18" s="10">
        <f t="shared" si="3"/>
        <v>300</v>
      </c>
      <c r="J18" s="10">
        <f t="shared" si="3"/>
        <v>1192</v>
      </c>
      <c r="K18" s="313">
        <f t="shared" si="3"/>
        <v>172</v>
      </c>
      <c r="L18" s="11">
        <f t="shared" si="3"/>
        <v>420</v>
      </c>
      <c r="M18" s="10">
        <v>3761</v>
      </c>
      <c r="N18" s="10">
        <f aca="true" t="shared" si="4" ref="N18:X18">SUM(N19)</f>
        <v>1360</v>
      </c>
      <c r="O18" s="10">
        <f>SUM(O19)</f>
        <v>0</v>
      </c>
      <c r="P18" s="10">
        <f>SUM(P19)</f>
        <v>0</v>
      </c>
      <c r="Q18" s="313">
        <f t="shared" si="4"/>
        <v>0</v>
      </c>
      <c r="R18" s="11">
        <f t="shared" si="4"/>
        <v>1320</v>
      </c>
      <c r="S18" s="313">
        <f t="shared" si="4"/>
        <v>0</v>
      </c>
      <c r="T18" s="10">
        <f t="shared" si="4"/>
        <v>0</v>
      </c>
      <c r="U18" s="10">
        <f t="shared" si="4"/>
        <v>2424</v>
      </c>
      <c r="V18" s="10">
        <f t="shared" si="4"/>
        <v>0</v>
      </c>
      <c r="W18" s="10">
        <f t="shared" si="4"/>
        <v>3726</v>
      </c>
      <c r="X18" s="10">
        <f t="shared" si="4"/>
        <v>1645</v>
      </c>
      <c r="Y18" s="10">
        <v>13575</v>
      </c>
      <c r="Z18" s="10">
        <f>Z19</f>
        <v>1008</v>
      </c>
      <c r="AA18" s="10">
        <f>AA19</f>
        <v>8478</v>
      </c>
    </row>
    <row r="19" spans="1:27" ht="12.75">
      <c r="A19" s="12"/>
      <c r="B19" s="13">
        <v>1110</v>
      </c>
      <c r="C19" s="18" t="s">
        <v>13</v>
      </c>
      <c r="D19" s="15">
        <f>SUM(E19:AA19)</f>
        <v>54916</v>
      </c>
      <c r="E19" s="15">
        <v>6700</v>
      </c>
      <c r="F19" s="64">
        <v>4000</v>
      </c>
      <c r="G19" s="15">
        <v>4835</v>
      </c>
      <c r="H19" s="15"/>
      <c r="I19" s="15">
        <v>300</v>
      </c>
      <c r="J19" s="15">
        <v>1192</v>
      </c>
      <c r="K19" s="46">
        <v>172</v>
      </c>
      <c r="L19" s="19">
        <v>420</v>
      </c>
      <c r="M19" s="15">
        <v>3761</v>
      </c>
      <c r="N19" s="15">
        <f>1148+212</f>
        <v>1360</v>
      </c>
      <c r="O19" s="15"/>
      <c r="P19" s="15"/>
      <c r="Q19" s="46"/>
      <c r="R19" s="19">
        <v>1320</v>
      </c>
      <c r="S19" s="46"/>
      <c r="T19" s="15"/>
      <c r="U19" s="15">
        <v>2424</v>
      </c>
      <c r="V19" s="15"/>
      <c r="W19" s="15">
        <v>3726</v>
      </c>
      <c r="X19" s="15">
        <v>1645</v>
      </c>
      <c r="Y19" s="15">
        <v>13575</v>
      </c>
      <c r="Z19" s="15">
        <v>1008</v>
      </c>
      <c r="AA19" s="15">
        <v>8478</v>
      </c>
    </row>
    <row r="20" spans="1:27" ht="38.25">
      <c r="A20" s="176">
        <v>1200</v>
      </c>
      <c r="B20" s="174"/>
      <c r="C20" s="186" t="s">
        <v>14</v>
      </c>
      <c r="D20" s="15">
        <f aca="true" t="shared" si="5" ref="D20:AA20">D21</f>
        <v>13234</v>
      </c>
      <c r="E20" s="19">
        <f t="shared" si="5"/>
        <v>1614</v>
      </c>
      <c r="F20" s="297">
        <f t="shared" si="5"/>
        <v>964</v>
      </c>
      <c r="G20" s="19">
        <f>G21</f>
        <v>1165</v>
      </c>
      <c r="H20" s="19">
        <f>H21</f>
        <v>0</v>
      </c>
      <c r="I20" s="19">
        <f t="shared" si="5"/>
        <v>73</v>
      </c>
      <c r="J20" s="19">
        <f t="shared" si="5"/>
        <v>287</v>
      </c>
      <c r="K20" s="305">
        <f t="shared" si="5"/>
        <v>46</v>
      </c>
      <c r="L20" s="19">
        <f t="shared" si="5"/>
        <v>101</v>
      </c>
      <c r="M20" s="19">
        <f t="shared" si="5"/>
        <v>906</v>
      </c>
      <c r="N20" s="19">
        <f t="shared" si="5"/>
        <v>328</v>
      </c>
      <c r="O20" s="19">
        <f t="shared" si="5"/>
        <v>0</v>
      </c>
      <c r="P20" s="19">
        <f t="shared" si="5"/>
        <v>0</v>
      </c>
      <c r="Q20" s="305">
        <f t="shared" si="5"/>
        <v>0</v>
      </c>
      <c r="R20" s="19">
        <f t="shared" si="5"/>
        <v>318</v>
      </c>
      <c r="S20" s="305">
        <f t="shared" si="5"/>
        <v>0</v>
      </c>
      <c r="T20" s="19">
        <f t="shared" si="5"/>
        <v>0</v>
      </c>
      <c r="U20" s="19">
        <f t="shared" si="5"/>
        <v>584</v>
      </c>
      <c r="V20" s="19">
        <f t="shared" si="5"/>
        <v>0</v>
      </c>
      <c r="W20" s="19">
        <f t="shared" si="5"/>
        <v>898</v>
      </c>
      <c r="X20" s="19">
        <f t="shared" si="5"/>
        <v>396</v>
      </c>
      <c r="Y20" s="19">
        <f t="shared" si="5"/>
        <v>3269</v>
      </c>
      <c r="Z20" s="19">
        <f t="shared" si="5"/>
        <v>243</v>
      </c>
      <c r="AA20" s="19">
        <f t="shared" si="5"/>
        <v>2042</v>
      </c>
    </row>
    <row r="21" spans="1:27" ht="12.75">
      <c r="A21" s="12"/>
      <c r="B21" s="13">
        <v>1210</v>
      </c>
      <c r="C21" s="18" t="s">
        <v>15</v>
      </c>
      <c r="D21" s="15">
        <f>SUM(E21:AA21)</f>
        <v>13234</v>
      </c>
      <c r="E21" s="15">
        <v>1614</v>
      </c>
      <c r="F21" s="298">
        <v>964</v>
      </c>
      <c r="G21" s="15">
        <v>1165</v>
      </c>
      <c r="H21" s="15"/>
      <c r="I21" s="15">
        <v>73</v>
      </c>
      <c r="J21" s="15">
        <v>287</v>
      </c>
      <c r="K21" s="46">
        <v>46</v>
      </c>
      <c r="L21" s="19">
        <v>101</v>
      </c>
      <c r="M21" s="15">
        <v>906</v>
      </c>
      <c r="N21" s="15">
        <v>328</v>
      </c>
      <c r="O21" s="15"/>
      <c r="P21" s="15"/>
      <c r="Q21" s="46"/>
      <c r="R21" s="19">
        <v>318</v>
      </c>
      <c r="S21" s="46"/>
      <c r="T21" s="15"/>
      <c r="U21" s="15">
        <v>584</v>
      </c>
      <c r="V21" s="15"/>
      <c r="W21" s="15">
        <v>898</v>
      </c>
      <c r="X21" s="15">
        <v>396</v>
      </c>
      <c r="Y21" s="15">
        <v>3269</v>
      </c>
      <c r="Z21" s="15">
        <v>243</v>
      </c>
      <c r="AA21" s="15">
        <v>2042</v>
      </c>
    </row>
    <row r="22" spans="1:27" ht="12.75">
      <c r="A22" s="28">
        <v>2000</v>
      </c>
      <c r="B22" s="29">
        <v>2000</v>
      </c>
      <c r="C22" s="14" t="s">
        <v>17</v>
      </c>
      <c r="D22" s="15">
        <f>SUM(D23+D26+D34+D40)</f>
        <v>159927</v>
      </c>
      <c r="E22" s="15">
        <f aca="true" t="shared" si="6" ref="E22:AA22">SUM(E23+E26+E34+E40)</f>
        <v>1147</v>
      </c>
      <c r="F22" s="64">
        <f>SUM(F23+F26+F34+F40)</f>
        <v>1008</v>
      </c>
      <c r="G22" s="15">
        <f>SUM(G23+G26+G34+G40)</f>
        <v>0</v>
      </c>
      <c r="H22" s="15">
        <f>SUM(H23+H26+H34+H40)</f>
        <v>5000</v>
      </c>
      <c r="I22" s="15">
        <f>SUM(I23+I26+I34+I40)</f>
        <v>1241</v>
      </c>
      <c r="J22" s="15">
        <f t="shared" si="6"/>
        <v>47705</v>
      </c>
      <c r="K22" s="46">
        <f>SUM(K23+K26+K34+K40)</f>
        <v>197</v>
      </c>
      <c r="L22" s="15">
        <f t="shared" si="6"/>
        <v>4479</v>
      </c>
      <c r="M22" s="15">
        <f t="shared" si="6"/>
        <v>1113</v>
      </c>
      <c r="N22" s="15">
        <f t="shared" si="6"/>
        <v>15937</v>
      </c>
      <c r="O22" s="15">
        <f>SUM(O23+O26+O34+O40)</f>
        <v>0</v>
      </c>
      <c r="P22" s="15">
        <f>SUM(P23+P26+P34+P40)</f>
        <v>3000</v>
      </c>
      <c r="Q22" s="46">
        <f>SUM(Q23+Q26+Q34+Q40)</f>
        <v>2971</v>
      </c>
      <c r="R22" s="15">
        <f t="shared" si="6"/>
        <v>0</v>
      </c>
      <c r="S22" s="46">
        <f t="shared" si="6"/>
        <v>7767</v>
      </c>
      <c r="T22" s="15">
        <f>SUM(T23+T26+T34+T40)</f>
        <v>5333</v>
      </c>
      <c r="U22" s="15">
        <f t="shared" si="6"/>
        <v>2420</v>
      </c>
      <c r="V22" s="15">
        <f t="shared" si="6"/>
        <v>5391</v>
      </c>
      <c r="W22" s="15">
        <f t="shared" si="6"/>
        <v>6323</v>
      </c>
      <c r="X22" s="15">
        <f t="shared" si="6"/>
        <v>6535</v>
      </c>
      <c r="Y22" s="15">
        <f t="shared" si="6"/>
        <v>20576</v>
      </c>
      <c r="Z22" s="15">
        <f t="shared" si="6"/>
        <v>12514</v>
      </c>
      <c r="AA22" s="15">
        <f t="shared" si="6"/>
        <v>9270</v>
      </c>
    </row>
    <row r="23" spans="1:27" ht="12.75">
      <c r="A23" s="114">
        <v>2100</v>
      </c>
      <c r="B23" s="115"/>
      <c r="C23" s="109" t="s">
        <v>18</v>
      </c>
      <c r="D23" s="15">
        <f aca="true" t="shared" si="7" ref="D23:Z23">SUM(D24:D25)</f>
        <v>16599</v>
      </c>
      <c r="E23" s="15">
        <f t="shared" si="7"/>
        <v>0</v>
      </c>
      <c r="F23" s="64">
        <f t="shared" si="7"/>
        <v>0</v>
      </c>
      <c r="G23" s="15">
        <f>SUM(G24:G25)</f>
        <v>0</v>
      </c>
      <c r="H23" s="15">
        <f>SUM(H24:H25)</f>
        <v>0</v>
      </c>
      <c r="I23" s="15">
        <f t="shared" si="7"/>
        <v>0</v>
      </c>
      <c r="J23" s="15">
        <f t="shared" si="7"/>
        <v>0</v>
      </c>
      <c r="K23" s="46">
        <f>SUM(K24:K25)</f>
        <v>0</v>
      </c>
      <c r="L23" s="15">
        <f t="shared" si="7"/>
        <v>0</v>
      </c>
      <c r="M23" s="15">
        <f t="shared" si="7"/>
        <v>527</v>
      </c>
      <c r="N23" s="15">
        <f t="shared" si="7"/>
        <v>0</v>
      </c>
      <c r="O23" s="15">
        <f>SUM(O24:O25)</f>
        <v>0</v>
      </c>
      <c r="P23" s="15">
        <f>SUM(P24:P25)</f>
        <v>0</v>
      </c>
      <c r="Q23" s="46">
        <f>SUM(Q24:Q25)</f>
        <v>2530</v>
      </c>
      <c r="R23" s="15">
        <f t="shared" si="7"/>
        <v>0</v>
      </c>
      <c r="S23" s="46">
        <f t="shared" si="7"/>
        <v>0</v>
      </c>
      <c r="T23" s="15">
        <f>SUM(T24:T25)</f>
        <v>4568</v>
      </c>
      <c r="U23" s="15">
        <f t="shared" si="7"/>
        <v>0</v>
      </c>
      <c r="V23" s="15">
        <f t="shared" si="7"/>
        <v>5352</v>
      </c>
      <c r="W23" s="15">
        <f t="shared" si="7"/>
        <v>0</v>
      </c>
      <c r="X23" s="15">
        <f t="shared" si="7"/>
        <v>3622</v>
      </c>
      <c r="Y23" s="15">
        <f t="shared" si="7"/>
        <v>0</v>
      </c>
      <c r="Z23" s="15">
        <f t="shared" si="7"/>
        <v>0</v>
      </c>
      <c r="AA23" s="15"/>
    </row>
    <row r="24" spans="1:27" ht="12.75">
      <c r="A24" s="107"/>
      <c r="B24" s="108">
        <v>2110</v>
      </c>
      <c r="C24" s="117" t="s">
        <v>19</v>
      </c>
      <c r="D24" s="15">
        <f>SUM(E24:AA24)</f>
        <v>0</v>
      </c>
      <c r="E24" s="15"/>
      <c r="F24" s="64"/>
      <c r="G24" s="15"/>
      <c r="H24" s="15"/>
      <c r="I24" s="15"/>
      <c r="J24" s="15"/>
      <c r="K24" s="46"/>
      <c r="L24" s="19"/>
      <c r="M24" s="15"/>
      <c r="N24" s="15"/>
      <c r="O24" s="15"/>
      <c r="P24" s="15"/>
      <c r="Q24" s="46"/>
      <c r="R24" s="19"/>
      <c r="S24" s="46"/>
      <c r="T24" s="15"/>
      <c r="U24" s="15"/>
      <c r="V24" s="15"/>
      <c r="W24" s="15"/>
      <c r="X24" s="15"/>
      <c r="Y24" s="15"/>
      <c r="Z24" s="15"/>
      <c r="AA24" s="15"/>
    </row>
    <row r="25" spans="1:27" ht="12.75">
      <c r="A25" s="192"/>
      <c r="B25" s="199">
        <v>2120</v>
      </c>
      <c r="C25" s="117" t="s">
        <v>74</v>
      </c>
      <c r="D25" s="15">
        <f>SUM(E25:AA25)</f>
        <v>16599</v>
      </c>
      <c r="E25" s="15"/>
      <c r="F25" s="64"/>
      <c r="G25" s="15"/>
      <c r="H25" s="15"/>
      <c r="I25" s="15"/>
      <c r="J25" s="15"/>
      <c r="K25" s="46"/>
      <c r="L25" s="19"/>
      <c r="M25" s="15">
        <v>527</v>
      </c>
      <c r="N25" s="15"/>
      <c r="O25" s="15"/>
      <c r="P25" s="15"/>
      <c r="Q25" s="46">
        <v>2530</v>
      </c>
      <c r="R25" s="19"/>
      <c r="S25" s="46"/>
      <c r="T25" s="15">
        <v>4568</v>
      </c>
      <c r="U25" s="15"/>
      <c r="V25" s="15">
        <v>5352</v>
      </c>
      <c r="W25" s="15"/>
      <c r="X25" s="15">
        <v>3622</v>
      </c>
      <c r="Y25" s="15"/>
      <c r="Z25" s="15"/>
      <c r="AA25" s="15"/>
    </row>
    <row r="26" spans="1:27" ht="12.75">
      <c r="A26" s="28">
        <v>2200</v>
      </c>
      <c r="B26" s="29">
        <v>2200</v>
      </c>
      <c r="C26" s="14" t="s">
        <v>21</v>
      </c>
      <c r="D26" s="15">
        <f aca="true" t="shared" si="8" ref="D26:U26">SUM(D27:D33)</f>
        <v>84582</v>
      </c>
      <c r="E26" s="15">
        <f t="shared" si="8"/>
        <v>935</v>
      </c>
      <c r="F26" s="64">
        <f t="shared" si="8"/>
        <v>888</v>
      </c>
      <c r="G26" s="15">
        <f>SUM(G27:G33)</f>
        <v>0</v>
      </c>
      <c r="H26" s="15">
        <f>SUM(H27:H33)</f>
        <v>5000</v>
      </c>
      <c r="I26" s="15">
        <f t="shared" si="8"/>
        <v>1150</v>
      </c>
      <c r="J26" s="15">
        <f t="shared" si="8"/>
        <v>23370</v>
      </c>
      <c r="K26" s="46">
        <f t="shared" si="8"/>
        <v>127</v>
      </c>
      <c r="L26" s="15">
        <f t="shared" si="8"/>
        <v>4479</v>
      </c>
      <c r="M26" s="15">
        <f t="shared" si="8"/>
        <v>586</v>
      </c>
      <c r="N26" s="15">
        <f t="shared" si="8"/>
        <v>3287</v>
      </c>
      <c r="O26" s="15">
        <f t="shared" si="8"/>
        <v>0</v>
      </c>
      <c r="P26" s="15">
        <f>SUM(P27:P33)</f>
        <v>3000</v>
      </c>
      <c r="Q26" s="46">
        <f>SUM(Q27:Q33)</f>
        <v>400</v>
      </c>
      <c r="R26" s="15">
        <f t="shared" si="8"/>
        <v>0</v>
      </c>
      <c r="S26" s="46">
        <f t="shared" si="8"/>
        <v>4863</v>
      </c>
      <c r="T26" s="15">
        <f>SUM(T27:T33)</f>
        <v>70</v>
      </c>
      <c r="U26" s="15">
        <f t="shared" si="8"/>
        <v>2000</v>
      </c>
      <c r="V26" s="15">
        <f aca="true" t="shared" si="9" ref="V26:AA26">SUM(V27:V33)</f>
        <v>39</v>
      </c>
      <c r="W26" s="15">
        <f t="shared" si="9"/>
        <v>6018</v>
      </c>
      <c r="X26" s="15">
        <f t="shared" si="9"/>
        <v>2913</v>
      </c>
      <c r="Y26" s="15">
        <f t="shared" si="9"/>
        <v>16916</v>
      </c>
      <c r="Z26" s="15">
        <f t="shared" si="9"/>
        <v>0</v>
      </c>
      <c r="AA26" s="15">
        <f t="shared" si="9"/>
        <v>8541</v>
      </c>
    </row>
    <row r="27" spans="1:27" ht="12.75">
      <c r="A27" s="35"/>
      <c r="B27" s="36">
        <v>2210</v>
      </c>
      <c r="C27" s="38" t="s">
        <v>22</v>
      </c>
      <c r="D27" s="15">
        <f aca="true" t="shared" si="10" ref="D27:D33">SUM(E27:AA27)</f>
        <v>2064</v>
      </c>
      <c r="E27" s="187">
        <v>227</v>
      </c>
      <c r="F27" s="290">
        <v>180</v>
      </c>
      <c r="G27" s="187"/>
      <c r="H27" s="187"/>
      <c r="I27" s="187">
        <v>50</v>
      </c>
      <c r="J27" s="187">
        <v>240</v>
      </c>
      <c r="K27" s="314">
        <v>127</v>
      </c>
      <c r="L27" s="19"/>
      <c r="M27" s="187"/>
      <c r="N27" s="187"/>
      <c r="O27" s="187"/>
      <c r="P27" s="187"/>
      <c r="Q27" s="314"/>
      <c r="R27" s="19"/>
      <c r="S27" s="314"/>
      <c r="T27" s="187"/>
      <c r="U27" s="187"/>
      <c r="V27" s="187"/>
      <c r="W27" s="187">
        <v>40</v>
      </c>
      <c r="X27" s="187"/>
      <c r="Y27" s="187">
        <v>1040</v>
      </c>
      <c r="Z27" s="187"/>
      <c r="AA27" s="187">
        <v>160</v>
      </c>
    </row>
    <row r="28" spans="1:27" ht="12.75">
      <c r="A28" s="12"/>
      <c r="B28" s="13">
        <v>2220</v>
      </c>
      <c r="C28" s="34" t="s">
        <v>122</v>
      </c>
      <c r="D28" s="15">
        <f t="shared" si="10"/>
        <v>800</v>
      </c>
      <c r="E28" s="15"/>
      <c r="F28" s="64"/>
      <c r="G28" s="15"/>
      <c r="H28" s="15"/>
      <c r="I28" s="15"/>
      <c r="J28" s="15"/>
      <c r="K28" s="46"/>
      <c r="L28" s="19"/>
      <c r="M28" s="15"/>
      <c r="N28" s="15"/>
      <c r="O28" s="15"/>
      <c r="P28" s="15"/>
      <c r="Q28" s="46"/>
      <c r="R28" s="19"/>
      <c r="S28" s="46"/>
      <c r="T28" s="15"/>
      <c r="U28" s="15"/>
      <c r="V28" s="15"/>
      <c r="W28" s="15"/>
      <c r="X28" s="15">
        <v>800</v>
      </c>
      <c r="Y28" s="15"/>
      <c r="Z28" s="15"/>
      <c r="AA28" s="15"/>
    </row>
    <row r="29" spans="1:27" ht="25.5">
      <c r="A29" s="12"/>
      <c r="B29" s="13">
        <v>2230</v>
      </c>
      <c r="C29" s="201" t="s">
        <v>123</v>
      </c>
      <c r="D29" s="15">
        <f t="shared" si="10"/>
        <v>5133</v>
      </c>
      <c r="E29" s="15"/>
      <c r="F29" s="64"/>
      <c r="G29" s="15"/>
      <c r="H29" s="15"/>
      <c r="I29" s="15"/>
      <c r="J29" s="15"/>
      <c r="K29" s="46"/>
      <c r="L29" s="19"/>
      <c r="M29" s="15"/>
      <c r="N29" s="15"/>
      <c r="O29" s="15"/>
      <c r="P29" s="15"/>
      <c r="Q29" s="46">
        <v>200</v>
      </c>
      <c r="R29" s="19"/>
      <c r="S29" s="46">
        <v>4863</v>
      </c>
      <c r="T29" s="15">
        <v>70</v>
      </c>
      <c r="U29" s="15"/>
      <c r="V29" s="15"/>
      <c r="W29" s="15"/>
      <c r="X29" s="15"/>
      <c r="Y29" s="15"/>
      <c r="Z29" s="15"/>
      <c r="AA29" s="15"/>
    </row>
    <row r="30" spans="1:27" ht="12.75">
      <c r="A30" s="12"/>
      <c r="B30" s="13">
        <v>2240</v>
      </c>
      <c r="C30" s="34" t="s">
        <v>124</v>
      </c>
      <c r="D30" s="15">
        <f t="shared" si="10"/>
        <v>0</v>
      </c>
      <c r="E30" s="15"/>
      <c r="F30" s="64"/>
      <c r="G30" s="15"/>
      <c r="H30" s="15"/>
      <c r="I30" s="15"/>
      <c r="J30" s="15"/>
      <c r="K30" s="46"/>
      <c r="L30" s="19"/>
      <c r="M30" s="15"/>
      <c r="N30" s="15"/>
      <c r="O30" s="15"/>
      <c r="P30" s="15"/>
      <c r="Q30" s="46"/>
      <c r="R30" s="15"/>
      <c r="S30" s="46"/>
      <c r="T30" s="15"/>
      <c r="U30" s="15"/>
      <c r="V30" s="15"/>
      <c r="W30" s="15"/>
      <c r="X30" s="15"/>
      <c r="Y30" s="15"/>
      <c r="Z30" s="15"/>
      <c r="AA30" s="15"/>
    </row>
    <row r="31" spans="1:27" ht="12.75">
      <c r="A31" s="12"/>
      <c r="B31" s="13">
        <v>2250</v>
      </c>
      <c r="C31" s="34" t="s">
        <v>125</v>
      </c>
      <c r="D31" s="15">
        <f t="shared" si="10"/>
        <v>1100</v>
      </c>
      <c r="E31" s="15"/>
      <c r="F31" s="64"/>
      <c r="G31" s="15"/>
      <c r="H31" s="15"/>
      <c r="I31" s="15">
        <v>1100</v>
      </c>
      <c r="J31" s="15"/>
      <c r="K31" s="46"/>
      <c r="L31" s="19"/>
      <c r="M31" s="15"/>
      <c r="N31" s="15"/>
      <c r="O31" s="15"/>
      <c r="P31" s="15"/>
      <c r="Q31" s="46"/>
      <c r="R31" s="15"/>
      <c r="S31" s="46"/>
      <c r="T31" s="15"/>
      <c r="U31" s="15"/>
      <c r="V31" s="15"/>
      <c r="W31" s="15"/>
      <c r="X31" s="15"/>
      <c r="Y31" s="15"/>
      <c r="Z31" s="15"/>
      <c r="AA31" s="15"/>
    </row>
    <row r="32" spans="1:27" ht="12.75">
      <c r="A32" s="12"/>
      <c r="B32" s="13">
        <v>2260</v>
      </c>
      <c r="C32" s="18" t="s">
        <v>26</v>
      </c>
      <c r="D32" s="15">
        <f t="shared" si="10"/>
        <v>3250</v>
      </c>
      <c r="E32" s="15"/>
      <c r="F32" s="64"/>
      <c r="G32" s="15"/>
      <c r="H32" s="15"/>
      <c r="I32" s="15"/>
      <c r="J32" s="15"/>
      <c r="K32" s="46"/>
      <c r="L32" s="19"/>
      <c r="M32" s="15"/>
      <c r="N32" s="15"/>
      <c r="O32" s="15"/>
      <c r="P32" s="15"/>
      <c r="Q32" s="46">
        <v>200</v>
      </c>
      <c r="R32" s="15"/>
      <c r="S32" s="46"/>
      <c r="T32" s="15"/>
      <c r="U32" s="15"/>
      <c r="V32" s="15"/>
      <c r="W32" s="15"/>
      <c r="X32" s="15"/>
      <c r="Y32" s="15"/>
      <c r="Z32" s="15"/>
      <c r="AA32" s="15">
        <v>3050</v>
      </c>
    </row>
    <row r="33" spans="1:27" ht="12.75">
      <c r="A33" s="12"/>
      <c r="B33" s="13">
        <v>2270</v>
      </c>
      <c r="C33" s="34" t="s">
        <v>27</v>
      </c>
      <c r="D33" s="15">
        <f t="shared" si="10"/>
        <v>72235</v>
      </c>
      <c r="E33" s="15">
        <v>708</v>
      </c>
      <c r="F33" s="64">
        <v>708</v>
      </c>
      <c r="G33" s="15"/>
      <c r="H33" s="15">
        <v>5000</v>
      </c>
      <c r="I33" s="15"/>
      <c r="J33" s="15">
        <v>23130</v>
      </c>
      <c r="K33" s="46"/>
      <c r="L33" s="19">
        <v>4479</v>
      </c>
      <c r="M33" s="15">
        <v>586</v>
      </c>
      <c r="N33" s="15">
        <f>1794+1493</f>
        <v>3287</v>
      </c>
      <c r="O33" s="15"/>
      <c r="P33" s="15">
        <v>3000</v>
      </c>
      <c r="Q33" s="46"/>
      <c r="R33" s="15"/>
      <c r="S33" s="46"/>
      <c r="T33" s="15"/>
      <c r="U33" s="15">
        <v>2000</v>
      </c>
      <c r="V33" s="15">
        <v>39</v>
      </c>
      <c r="W33" s="15">
        <v>5978</v>
      </c>
      <c r="X33" s="15">
        <v>2113</v>
      </c>
      <c r="Y33" s="15">
        <v>15876</v>
      </c>
      <c r="Z33" s="15"/>
      <c r="AA33" s="15">
        <f>4941+390</f>
        <v>5331</v>
      </c>
    </row>
    <row r="34" spans="1:27" ht="12.75">
      <c r="A34" s="28">
        <v>2300</v>
      </c>
      <c r="B34" s="29">
        <v>2300</v>
      </c>
      <c r="C34" s="14" t="s">
        <v>126</v>
      </c>
      <c r="D34" s="15">
        <f aca="true" t="shared" si="11" ref="D34:M34">SUM(D35:D39)</f>
        <v>58676</v>
      </c>
      <c r="E34" s="15">
        <f t="shared" si="11"/>
        <v>212</v>
      </c>
      <c r="F34" s="64">
        <f t="shared" si="11"/>
        <v>120</v>
      </c>
      <c r="G34" s="15">
        <f>SUM(G35:G39)</f>
        <v>0</v>
      </c>
      <c r="H34" s="15">
        <f>SUM(H35:H39)</f>
        <v>0</v>
      </c>
      <c r="I34" s="15">
        <f t="shared" si="11"/>
        <v>91</v>
      </c>
      <c r="J34" s="15">
        <f t="shared" si="11"/>
        <v>24335</v>
      </c>
      <c r="K34" s="46">
        <f>SUM(K35:K39)</f>
        <v>70</v>
      </c>
      <c r="L34" s="19">
        <f t="shared" si="11"/>
        <v>0</v>
      </c>
      <c r="M34" s="15">
        <f t="shared" si="11"/>
        <v>0</v>
      </c>
      <c r="N34" s="15">
        <f>5798+6852</f>
        <v>12650</v>
      </c>
      <c r="O34" s="15">
        <f>SUM(O35:O39)</f>
        <v>0</v>
      </c>
      <c r="P34" s="15">
        <f>SUM(P35:P39)</f>
        <v>0</v>
      </c>
      <c r="Q34" s="46">
        <f>SUM(Q35:Q39)</f>
        <v>41</v>
      </c>
      <c r="R34" s="15">
        <f aca="true" t="shared" si="12" ref="R34:Z34">SUM(R35:R39)</f>
        <v>0</v>
      </c>
      <c r="S34" s="46">
        <f t="shared" si="12"/>
        <v>2904</v>
      </c>
      <c r="T34" s="15">
        <f>SUM(T35:T39)</f>
        <v>625</v>
      </c>
      <c r="U34" s="15">
        <f t="shared" si="12"/>
        <v>420</v>
      </c>
      <c r="V34" s="15">
        <f t="shared" si="12"/>
        <v>0</v>
      </c>
      <c r="W34" s="15">
        <f t="shared" si="12"/>
        <v>305</v>
      </c>
      <c r="X34" s="15">
        <f t="shared" si="12"/>
        <v>0</v>
      </c>
      <c r="Y34" s="15">
        <f t="shared" si="12"/>
        <v>3660</v>
      </c>
      <c r="Z34" s="15">
        <f t="shared" si="12"/>
        <v>12514</v>
      </c>
      <c r="AA34" s="15">
        <f>SUM(AA35:AA39)</f>
        <v>729</v>
      </c>
    </row>
    <row r="35" spans="1:27" ht="12.75">
      <c r="A35" s="12"/>
      <c r="B35" s="13">
        <v>2310</v>
      </c>
      <c r="C35" s="34" t="s">
        <v>77</v>
      </c>
      <c r="D35" s="15">
        <f aca="true" t="shared" si="13" ref="D35:D40">SUM(E35:AA35)</f>
        <v>4386</v>
      </c>
      <c r="E35" s="15">
        <v>212</v>
      </c>
      <c r="F35" s="64">
        <v>120</v>
      </c>
      <c r="G35" s="15"/>
      <c r="H35" s="15"/>
      <c r="I35" s="15"/>
      <c r="J35" s="15">
        <v>175</v>
      </c>
      <c r="K35" s="46"/>
      <c r="L35" s="19"/>
      <c r="M35" s="15"/>
      <c r="N35" s="15"/>
      <c r="O35" s="15"/>
      <c r="P35" s="15"/>
      <c r="Q35" s="46">
        <v>41</v>
      </c>
      <c r="R35" s="15"/>
      <c r="S35" s="46">
        <v>375</v>
      </c>
      <c r="T35" s="15">
        <v>518</v>
      </c>
      <c r="U35" s="15">
        <v>180</v>
      </c>
      <c r="V35" s="15"/>
      <c r="W35" s="15">
        <v>205</v>
      </c>
      <c r="X35" s="15"/>
      <c r="Y35" s="15">
        <f>650+1590</f>
        <v>2240</v>
      </c>
      <c r="Z35" s="15"/>
      <c r="AA35" s="15">
        <v>320</v>
      </c>
    </row>
    <row r="36" spans="1:27" ht="12.75">
      <c r="A36" s="12"/>
      <c r="B36" s="13">
        <v>2320</v>
      </c>
      <c r="C36" s="34" t="s">
        <v>32</v>
      </c>
      <c r="D36" s="15">
        <f t="shared" si="13"/>
        <v>2490</v>
      </c>
      <c r="E36" s="15"/>
      <c r="F36" s="64"/>
      <c r="G36" s="15"/>
      <c r="H36" s="15"/>
      <c r="I36" s="15">
        <v>91</v>
      </c>
      <c r="J36" s="15">
        <v>160</v>
      </c>
      <c r="K36" s="46">
        <v>70</v>
      </c>
      <c r="L36" s="19"/>
      <c r="M36" s="15"/>
      <c r="N36" s="15"/>
      <c r="O36" s="15"/>
      <c r="P36" s="15"/>
      <c r="Q36" s="46"/>
      <c r="R36" s="15"/>
      <c r="S36" s="46"/>
      <c r="T36" s="15"/>
      <c r="U36" s="15">
        <v>240</v>
      </c>
      <c r="V36" s="15"/>
      <c r="W36" s="15">
        <v>100</v>
      </c>
      <c r="X36" s="15"/>
      <c r="Y36" s="15">
        <v>1420</v>
      </c>
      <c r="Z36" s="15"/>
      <c r="AA36" s="15">
        <v>409</v>
      </c>
    </row>
    <row r="37" spans="1:27" ht="12.75">
      <c r="A37" s="12"/>
      <c r="B37" s="13">
        <v>2350</v>
      </c>
      <c r="C37" s="34" t="s">
        <v>78</v>
      </c>
      <c r="D37" s="15">
        <f t="shared" si="13"/>
        <v>0</v>
      </c>
      <c r="E37" s="15"/>
      <c r="F37" s="64"/>
      <c r="G37" s="15"/>
      <c r="H37" s="15"/>
      <c r="I37" s="15"/>
      <c r="J37" s="15"/>
      <c r="K37" s="46"/>
      <c r="L37" s="19"/>
      <c r="M37" s="15"/>
      <c r="N37" s="15"/>
      <c r="O37" s="15"/>
      <c r="P37" s="15"/>
      <c r="Q37" s="46"/>
      <c r="R37" s="15"/>
      <c r="S37" s="46"/>
      <c r="T37" s="15"/>
      <c r="U37" s="15"/>
      <c r="V37" s="15"/>
      <c r="W37" s="15"/>
      <c r="X37" s="15"/>
      <c r="Y37" s="15"/>
      <c r="Z37" s="15"/>
      <c r="AA37" s="15"/>
    </row>
    <row r="38" spans="1:27" ht="12.75">
      <c r="A38" s="12"/>
      <c r="B38" s="13">
        <v>2370</v>
      </c>
      <c r="C38" s="34" t="s">
        <v>79</v>
      </c>
      <c r="D38" s="15">
        <f t="shared" si="13"/>
        <v>2529</v>
      </c>
      <c r="E38" s="15"/>
      <c r="F38" s="64"/>
      <c r="G38" s="15"/>
      <c r="H38" s="15"/>
      <c r="I38" s="15"/>
      <c r="J38" s="15"/>
      <c r="K38" s="46"/>
      <c r="L38" s="19"/>
      <c r="M38" s="15"/>
      <c r="N38" s="15"/>
      <c r="O38" s="15"/>
      <c r="P38" s="15"/>
      <c r="Q38" s="46"/>
      <c r="R38" s="15"/>
      <c r="S38" s="46">
        <v>2529</v>
      </c>
      <c r="T38" s="15"/>
      <c r="U38" s="15"/>
      <c r="V38" s="15"/>
      <c r="W38" s="15"/>
      <c r="X38" s="15"/>
      <c r="Y38" s="15"/>
      <c r="Z38" s="15"/>
      <c r="AA38" s="15"/>
    </row>
    <row r="39" spans="1:27" ht="12.75">
      <c r="A39" s="12"/>
      <c r="B39" s="13">
        <v>2390</v>
      </c>
      <c r="C39" s="34" t="s">
        <v>127</v>
      </c>
      <c r="D39" s="15">
        <f t="shared" si="13"/>
        <v>49271</v>
      </c>
      <c r="E39" s="15"/>
      <c r="F39" s="64"/>
      <c r="G39" s="15"/>
      <c r="H39" s="15"/>
      <c r="I39" s="15"/>
      <c r="J39" s="15">
        <v>24000</v>
      </c>
      <c r="K39" s="46"/>
      <c r="L39" s="19"/>
      <c r="M39" s="15"/>
      <c r="N39" s="15">
        <v>12650</v>
      </c>
      <c r="O39" s="15"/>
      <c r="P39" s="15"/>
      <c r="Q39" s="46"/>
      <c r="R39" s="15"/>
      <c r="S39" s="46"/>
      <c r="T39" s="15">
        <v>107</v>
      </c>
      <c r="U39" s="15"/>
      <c r="V39" s="15"/>
      <c r="W39" s="15"/>
      <c r="X39" s="15"/>
      <c r="Y39" s="15"/>
      <c r="Z39" s="15">
        <v>12514</v>
      </c>
      <c r="AA39" s="15"/>
    </row>
    <row r="40" spans="1:27" ht="12.75">
      <c r="A40" s="28">
        <v>2400</v>
      </c>
      <c r="B40" s="29">
        <v>2400</v>
      </c>
      <c r="C40" s="14" t="s">
        <v>128</v>
      </c>
      <c r="D40" s="15">
        <f t="shared" si="13"/>
        <v>70</v>
      </c>
      <c r="E40" s="15"/>
      <c r="F40" s="64"/>
      <c r="G40" s="15"/>
      <c r="H40" s="15"/>
      <c r="I40" s="15"/>
      <c r="J40" s="15"/>
      <c r="K40" s="46"/>
      <c r="L40" s="19"/>
      <c r="M40" s="15"/>
      <c r="N40" s="15"/>
      <c r="O40" s="15"/>
      <c r="P40" s="15"/>
      <c r="Q40" s="46"/>
      <c r="R40" s="15"/>
      <c r="S40" s="46"/>
      <c r="T40" s="15">
        <v>70</v>
      </c>
      <c r="U40" s="15"/>
      <c r="V40" s="15"/>
      <c r="W40" s="15"/>
      <c r="X40" s="15"/>
      <c r="Y40" s="15"/>
      <c r="Z40" s="15"/>
      <c r="AA40" s="15"/>
    </row>
    <row r="41" spans="1:27" ht="12.75">
      <c r="A41" s="28">
        <v>5100</v>
      </c>
      <c r="B41" s="29">
        <v>5100</v>
      </c>
      <c r="C41" s="14" t="s">
        <v>47</v>
      </c>
      <c r="D41" s="15">
        <f aca="true" t="shared" si="14" ref="D41:AA41">SUM(D42+D43)</f>
        <v>0</v>
      </c>
      <c r="E41" s="15">
        <f t="shared" si="14"/>
        <v>0</v>
      </c>
      <c r="F41" s="64">
        <f t="shared" si="14"/>
        <v>0</v>
      </c>
      <c r="G41" s="15">
        <f>SUM(G42+G43)</f>
        <v>0</v>
      </c>
      <c r="H41" s="15">
        <f>SUM(H42+H43)</f>
        <v>0</v>
      </c>
      <c r="I41" s="15">
        <f t="shared" si="14"/>
        <v>0</v>
      </c>
      <c r="J41" s="15">
        <f t="shared" si="14"/>
        <v>0</v>
      </c>
      <c r="K41" s="46">
        <f>SUM(K42+K43)</f>
        <v>0</v>
      </c>
      <c r="L41" s="19">
        <f t="shared" si="14"/>
        <v>0</v>
      </c>
      <c r="M41" s="15">
        <f t="shared" si="14"/>
        <v>0</v>
      </c>
      <c r="N41" s="15">
        <f t="shared" si="14"/>
        <v>0</v>
      </c>
      <c r="O41" s="15">
        <f>SUM(O42+O43)</f>
        <v>0</v>
      </c>
      <c r="P41" s="15">
        <f>SUM(P42+P43)</f>
        <v>0</v>
      </c>
      <c r="Q41" s="46">
        <f>SUM(Q42+Q43)</f>
        <v>0</v>
      </c>
      <c r="R41" s="15">
        <f t="shared" si="14"/>
        <v>0</v>
      </c>
      <c r="S41" s="46">
        <f t="shared" si="14"/>
        <v>0</v>
      </c>
      <c r="T41" s="15">
        <f>SUM(T42+T43)</f>
        <v>0</v>
      </c>
      <c r="U41" s="15">
        <f t="shared" si="14"/>
        <v>0</v>
      </c>
      <c r="V41" s="15">
        <f t="shared" si="14"/>
        <v>0</v>
      </c>
      <c r="W41" s="15">
        <f t="shared" si="14"/>
        <v>0</v>
      </c>
      <c r="X41" s="15">
        <f t="shared" si="14"/>
        <v>0</v>
      </c>
      <c r="Y41" s="15">
        <f t="shared" si="14"/>
        <v>0</v>
      </c>
      <c r="Z41" s="15">
        <f t="shared" si="14"/>
        <v>0</v>
      </c>
      <c r="AA41" s="15">
        <f t="shared" si="14"/>
        <v>0</v>
      </c>
    </row>
    <row r="42" spans="1:27" ht="12.75">
      <c r="A42" s="12"/>
      <c r="B42" s="13">
        <v>5110</v>
      </c>
      <c r="C42" s="34" t="s">
        <v>48</v>
      </c>
      <c r="D42" s="15">
        <f>SUM(E42:AA42)</f>
        <v>0</v>
      </c>
      <c r="E42" s="15"/>
      <c r="F42" s="64"/>
      <c r="G42" s="15"/>
      <c r="H42" s="15"/>
      <c r="I42" s="15"/>
      <c r="J42" s="15"/>
      <c r="K42" s="46"/>
      <c r="L42" s="19"/>
      <c r="M42" s="15"/>
      <c r="N42" s="15"/>
      <c r="O42" s="15"/>
      <c r="P42" s="15"/>
      <c r="Q42" s="46"/>
      <c r="R42" s="15"/>
      <c r="S42" s="46"/>
      <c r="T42" s="15"/>
      <c r="U42" s="15"/>
      <c r="V42" s="15"/>
      <c r="W42" s="15"/>
      <c r="X42" s="15"/>
      <c r="Y42" s="15"/>
      <c r="Z42" s="15"/>
      <c r="AA42" s="15"/>
    </row>
    <row r="43" spans="1:27" ht="12.75">
      <c r="A43" s="12"/>
      <c r="B43" s="13">
        <v>5120</v>
      </c>
      <c r="C43" s="34" t="s">
        <v>49</v>
      </c>
      <c r="D43" s="15">
        <f>SUM(E43:AA43)</f>
        <v>0</v>
      </c>
      <c r="E43" s="15"/>
      <c r="F43" s="64"/>
      <c r="G43" s="15"/>
      <c r="H43" s="15"/>
      <c r="I43" s="15"/>
      <c r="J43" s="15"/>
      <c r="K43" s="46"/>
      <c r="L43" s="19"/>
      <c r="M43" s="15"/>
      <c r="N43" s="15"/>
      <c r="O43" s="15"/>
      <c r="P43" s="15"/>
      <c r="Q43" s="46"/>
      <c r="R43" s="15"/>
      <c r="S43" s="46"/>
      <c r="T43" s="15"/>
      <c r="U43" s="15"/>
      <c r="V43" s="15"/>
      <c r="W43" s="15"/>
      <c r="X43" s="15"/>
      <c r="Y43" s="15"/>
      <c r="Z43" s="15"/>
      <c r="AA43" s="15"/>
    </row>
    <row r="44" spans="1:27" ht="12.75">
      <c r="A44" s="29">
        <v>5200</v>
      </c>
      <c r="B44" s="29">
        <v>5200</v>
      </c>
      <c r="C44" s="14" t="s">
        <v>50</v>
      </c>
      <c r="D44" s="15">
        <f>SUM(D45:D47)</f>
        <v>349527</v>
      </c>
      <c r="E44" s="15">
        <f aca="true" t="shared" si="15" ref="E44:N44">SUM(E45:E47)</f>
        <v>170744</v>
      </c>
      <c r="F44" s="64"/>
      <c r="G44" s="15">
        <f>SUM(G45+G46)</f>
        <v>0</v>
      </c>
      <c r="H44" s="15">
        <f>SUM(H45+H46)</f>
        <v>0</v>
      </c>
      <c r="I44" s="15">
        <f t="shared" si="15"/>
        <v>8520</v>
      </c>
      <c r="J44" s="15">
        <f t="shared" si="15"/>
        <v>10533</v>
      </c>
      <c r="K44" s="46">
        <f t="shared" si="15"/>
        <v>10885</v>
      </c>
      <c r="L44" s="15">
        <f t="shared" si="15"/>
        <v>0</v>
      </c>
      <c r="M44" s="15">
        <f t="shared" si="15"/>
        <v>0</v>
      </c>
      <c r="N44" s="15">
        <f t="shared" si="15"/>
        <v>2460</v>
      </c>
      <c r="O44" s="15">
        <f>SUM(O45:O47)</f>
        <v>65000</v>
      </c>
      <c r="P44" s="15">
        <f>SUM(P45+P46)</f>
        <v>0</v>
      </c>
      <c r="Q44" s="46">
        <f>SUM(Q45+Q46)</f>
        <v>0</v>
      </c>
      <c r="R44" s="15">
        <f>SUM(R45:R47)</f>
        <v>0</v>
      </c>
      <c r="S44" s="46">
        <f aca="true" t="shared" si="16" ref="S44:AA44">SUM(S45+S46)</f>
        <v>0</v>
      </c>
      <c r="T44" s="15">
        <f>SUM(T45+T46)</f>
        <v>0</v>
      </c>
      <c r="U44" s="15">
        <f t="shared" si="16"/>
        <v>0</v>
      </c>
      <c r="V44" s="15">
        <f t="shared" si="16"/>
        <v>0</v>
      </c>
      <c r="W44" s="15">
        <f t="shared" si="16"/>
        <v>0</v>
      </c>
      <c r="X44" s="15">
        <f t="shared" si="16"/>
        <v>0</v>
      </c>
      <c r="Y44" s="15">
        <f t="shared" si="16"/>
        <v>280</v>
      </c>
      <c r="Z44" s="15">
        <f t="shared" si="16"/>
        <v>0</v>
      </c>
      <c r="AA44" s="15">
        <f t="shared" si="16"/>
        <v>0</v>
      </c>
    </row>
    <row r="45" spans="1:27" ht="12.75">
      <c r="A45" s="13"/>
      <c r="B45" s="13">
        <v>5210</v>
      </c>
      <c r="C45" s="34" t="s">
        <v>51</v>
      </c>
      <c r="D45" s="15">
        <f>SUM(E45:AA45)</f>
        <v>0</v>
      </c>
      <c r="E45" s="15"/>
      <c r="F45" s="64"/>
      <c r="G45" s="15"/>
      <c r="H45" s="15"/>
      <c r="I45" s="15"/>
      <c r="J45" s="15"/>
      <c r="K45" s="46"/>
      <c r="L45" s="19"/>
      <c r="M45" s="15"/>
      <c r="N45" s="15"/>
      <c r="O45" s="15"/>
      <c r="P45" s="15"/>
      <c r="Q45" s="46"/>
      <c r="R45" s="15"/>
      <c r="S45" s="46"/>
      <c r="T45" s="15"/>
      <c r="U45" s="15"/>
      <c r="V45" s="15"/>
      <c r="W45" s="15"/>
      <c r="X45" s="15"/>
      <c r="Y45" s="15"/>
      <c r="Z45" s="15"/>
      <c r="AA45" s="15"/>
    </row>
    <row r="46" spans="1:27" ht="12.75">
      <c r="A46" s="12"/>
      <c r="B46" s="13">
        <v>5230</v>
      </c>
      <c r="C46" s="34" t="s">
        <v>52</v>
      </c>
      <c r="D46" s="15">
        <f>SUM(E46:AA46)</f>
        <v>21793</v>
      </c>
      <c r="E46" s="15"/>
      <c r="F46" s="64"/>
      <c r="G46" s="15"/>
      <c r="H46" s="15"/>
      <c r="I46" s="15">
        <v>8520</v>
      </c>
      <c r="J46" s="15">
        <v>10533</v>
      </c>
      <c r="K46" s="46"/>
      <c r="L46" s="19"/>
      <c r="M46" s="15"/>
      <c r="N46" s="15">
        <f>1230+1230</f>
        <v>2460</v>
      </c>
      <c r="O46" s="15"/>
      <c r="P46" s="15"/>
      <c r="Q46" s="46"/>
      <c r="R46" s="15"/>
      <c r="S46" s="46"/>
      <c r="T46" s="15"/>
      <c r="U46" s="15"/>
      <c r="V46" s="15"/>
      <c r="W46" s="15"/>
      <c r="X46" s="15"/>
      <c r="Y46" s="15">
        <v>280</v>
      </c>
      <c r="Z46" s="15"/>
      <c r="AA46" s="15"/>
    </row>
    <row r="47" spans="1:27" ht="12.75">
      <c r="A47" s="63"/>
      <c r="B47" s="198">
        <v>5250</v>
      </c>
      <c r="C47" s="131" t="s">
        <v>109</v>
      </c>
      <c r="D47" s="15">
        <f>SUM(E47:AA47)</f>
        <v>327734</v>
      </c>
      <c r="E47" s="15">
        <v>170744</v>
      </c>
      <c r="F47" s="298">
        <v>81105</v>
      </c>
      <c r="G47" s="15"/>
      <c r="H47" s="15"/>
      <c r="I47" s="15"/>
      <c r="J47" s="15"/>
      <c r="K47" s="46">
        <v>10885</v>
      </c>
      <c r="L47" s="19"/>
      <c r="M47" s="15"/>
      <c r="N47" s="15"/>
      <c r="O47" s="15">
        <v>65000</v>
      </c>
      <c r="P47" s="15"/>
      <c r="Q47" s="46"/>
      <c r="R47" s="15"/>
      <c r="S47" s="46"/>
      <c r="T47" s="15"/>
      <c r="U47" s="15"/>
      <c r="V47" s="15"/>
      <c r="W47" s="15"/>
      <c r="X47" s="15"/>
      <c r="Y47" s="15"/>
      <c r="Z47" s="15"/>
      <c r="AA47" s="15"/>
    </row>
    <row r="48" spans="1:27" ht="13.5" thickBot="1">
      <c r="A48" s="194"/>
      <c r="B48" s="35"/>
      <c r="C48" s="188" t="s">
        <v>129</v>
      </c>
      <c r="D48" s="54">
        <f>SUM(E48:AA48)</f>
        <v>577604</v>
      </c>
      <c r="E48" s="15">
        <f>SUM(E18+E20+E22+E41+E44)</f>
        <v>180205</v>
      </c>
      <c r="F48" s="327">
        <f>SUM(F18+F20+F22+F41+F44+F47)</f>
        <v>87077</v>
      </c>
      <c r="G48" s="15">
        <f>SUM(G18+G20+G22+G41+G44)</f>
        <v>6000</v>
      </c>
      <c r="H48" s="15">
        <f>SUM(H18+H20+H22+H41+H44)</f>
        <v>5000</v>
      </c>
      <c r="I48" s="15">
        <f>SUM(I18+I20+I22+I41+I44)</f>
        <v>10134</v>
      </c>
      <c r="J48" s="15">
        <f aca="true" t="shared" si="17" ref="J48:AA48">SUM(J18+J20+J22+J41+J44)</f>
        <v>59717</v>
      </c>
      <c r="K48" s="46">
        <f>SUM(K18+K20+K22+K41+K44)</f>
        <v>11300</v>
      </c>
      <c r="L48" s="15">
        <f t="shared" si="17"/>
        <v>5000</v>
      </c>
      <c r="M48" s="15">
        <f t="shared" si="17"/>
        <v>5780</v>
      </c>
      <c r="N48" s="15">
        <f t="shared" si="17"/>
        <v>20085</v>
      </c>
      <c r="O48" s="15">
        <f>SUM(O18+O20+O22+O41+O44)</f>
        <v>65000</v>
      </c>
      <c r="P48" s="15">
        <f>SUM(P18+P20+P22+P41+P44)</f>
        <v>3000</v>
      </c>
      <c r="Q48" s="46">
        <f>SUM(Q18+Q20+Q22+Q41+Q44)</f>
        <v>2971</v>
      </c>
      <c r="R48" s="15">
        <f t="shared" si="17"/>
        <v>1638</v>
      </c>
      <c r="S48" s="46">
        <f t="shared" si="17"/>
        <v>7767</v>
      </c>
      <c r="T48" s="15">
        <f>SUM(T18+T20+T22+T41+T44)</f>
        <v>5333</v>
      </c>
      <c r="U48" s="15">
        <f>SUM(U18+U20+U22+U41+U44)</f>
        <v>5428</v>
      </c>
      <c r="V48" s="15">
        <f t="shared" si="17"/>
        <v>5391</v>
      </c>
      <c r="W48" s="15">
        <f t="shared" si="17"/>
        <v>10947</v>
      </c>
      <c r="X48" s="15">
        <f t="shared" si="17"/>
        <v>8576</v>
      </c>
      <c r="Y48" s="15">
        <f t="shared" si="17"/>
        <v>37700</v>
      </c>
      <c r="Z48" s="15">
        <f t="shared" si="17"/>
        <v>13765</v>
      </c>
      <c r="AA48" s="15">
        <f t="shared" si="17"/>
        <v>19790</v>
      </c>
    </row>
    <row r="49" spans="1:27" ht="13.5" thickBot="1">
      <c r="A49" s="196"/>
      <c r="B49" s="197"/>
      <c r="C49" s="189" t="s">
        <v>130</v>
      </c>
      <c r="D49" s="22">
        <f>SUM(E49:AA49)</f>
        <v>0</v>
      </c>
      <c r="E49" s="22"/>
      <c r="F49" s="320"/>
      <c r="G49" s="22"/>
      <c r="H49" s="22"/>
      <c r="I49" s="22"/>
      <c r="J49" s="22"/>
      <c r="K49" s="315"/>
      <c r="L49" s="190"/>
      <c r="M49" s="22"/>
      <c r="N49" s="22"/>
      <c r="O49" s="22"/>
      <c r="P49" s="22"/>
      <c r="Q49" s="315"/>
      <c r="R49" s="22"/>
      <c r="S49" s="315"/>
      <c r="T49" s="22"/>
      <c r="U49" s="22"/>
      <c r="V49" s="22"/>
      <c r="W49" s="22"/>
      <c r="X49" s="22"/>
      <c r="Y49" s="22"/>
      <c r="Z49" s="22"/>
      <c r="AA49" s="22"/>
    </row>
    <row r="50" ht="12.75">
      <c r="C50" s="23"/>
    </row>
    <row r="51" ht="12.75">
      <c r="C51" s="23"/>
    </row>
    <row r="52" ht="12.75">
      <c r="C52" s="23"/>
    </row>
    <row r="53" spans="3:4" ht="12.75">
      <c r="C53" s="61" t="s">
        <v>177</v>
      </c>
      <c r="D53" t="s">
        <v>178</v>
      </c>
    </row>
  </sheetData>
  <mergeCells count="2">
    <mergeCell ref="A1:G1"/>
    <mergeCell ref="A2:G2"/>
  </mergeCells>
  <printOptions/>
  <pageMargins left="0.5511811023622047" right="0" top="0.1968503937007874" bottom="0.1968503937007874" header="0.15748031496062992" footer="0.5118110236220472"/>
  <pageSetup horizontalDpi="600" verticalDpi="600" orientation="landscape" paperSize="8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D5" sqref="D5"/>
    </sheetView>
  </sheetViews>
  <sheetFormatPr defaultColWidth="9.140625" defaultRowHeight="12.75"/>
  <cols>
    <col min="1" max="1" width="6.421875" style="0" customWidth="1"/>
    <col min="2" max="2" width="7.140625" style="0" customWidth="1"/>
    <col min="3" max="3" width="5.57421875" style="0" customWidth="1"/>
    <col min="4" max="4" width="57.8515625" style="0" customWidth="1"/>
    <col min="8" max="8" width="7.8515625" style="0" customWidth="1"/>
    <col min="9" max="9" width="8.421875" style="0" customWidth="1"/>
    <col min="10" max="10" width="8.00390625" style="0" customWidth="1"/>
  </cols>
  <sheetData>
    <row r="1" spans="1:5" ht="12.75">
      <c r="A1" s="531" t="s">
        <v>382</v>
      </c>
      <c r="B1" s="531"/>
      <c r="C1" s="531"/>
      <c r="D1" s="531"/>
      <c r="E1" s="531"/>
    </row>
    <row r="2" ht="12.75">
      <c r="D2" s="1" t="s">
        <v>0</v>
      </c>
    </row>
    <row r="3" spans="2:4" ht="12.75">
      <c r="B3" s="531" t="s">
        <v>383</v>
      </c>
      <c r="C3" s="531"/>
      <c r="D3" s="531"/>
    </row>
    <row r="4" spans="5:11" s="129" customFormat="1" ht="25.5">
      <c r="E4" s="129" t="s">
        <v>210</v>
      </c>
      <c r="F4" s="129" t="s">
        <v>211</v>
      </c>
      <c r="G4" s="129" t="s">
        <v>215</v>
      </c>
      <c r="H4" s="129" t="s">
        <v>226</v>
      </c>
      <c r="I4" s="129" t="s">
        <v>217</v>
      </c>
      <c r="J4" s="129" t="s">
        <v>220</v>
      </c>
      <c r="K4" s="129" t="s">
        <v>221</v>
      </c>
    </row>
    <row r="5" spans="1:11" s="202" customFormat="1" ht="13.5" thickBot="1">
      <c r="A5" s="244"/>
      <c r="B5" s="244"/>
      <c r="C5" s="244"/>
      <c r="D5" s="244"/>
      <c r="E5" s="202" t="s">
        <v>212</v>
      </c>
      <c r="F5" s="202" t="s">
        <v>213</v>
      </c>
      <c r="G5" s="202" t="s">
        <v>214</v>
      </c>
      <c r="H5" s="202" t="s">
        <v>225</v>
      </c>
      <c r="I5" s="202" t="s">
        <v>216</v>
      </c>
      <c r="J5" s="202" t="s">
        <v>218</v>
      </c>
      <c r="K5" s="202" t="s">
        <v>219</v>
      </c>
    </row>
    <row r="6" spans="1:11" ht="33.75" customHeight="1" thickBot="1">
      <c r="A6" s="281" t="s">
        <v>153</v>
      </c>
      <c r="B6" s="2" t="s">
        <v>8</v>
      </c>
      <c r="C6" s="4" t="s">
        <v>8</v>
      </c>
      <c r="D6" s="5" t="s">
        <v>12</v>
      </c>
      <c r="E6" s="6" t="s">
        <v>10</v>
      </c>
      <c r="F6" s="6" t="s">
        <v>10</v>
      </c>
      <c r="G6" s="6" t="s">
        <v>10</v>
      </c>
      <c r="H6" s="245" t="s">
        <v>10</v>
      </c>
      <c r="I6" s="6" t="s">
        <v>10</v>
      </c>
      <c r="J6" s="6" t="s">
        <v>10</v>
      </c>
      <c r="K6" s="6" t="s">
        <v>10</v>
      </c>
    </row>
    <row r="7" spans="1:11" ht="12.75">
      <c r="A7" s="204">
        <v>1.1</v>
      </c>
      <c r="B7" s="282">
        <v>1100</v>
      </c>
      <c r="C7" s="25"/>
      <c r="D7" s="9" t="s">
        <v>13</v>
      </c>
      <c r="E7" s="26">
        <v>594050</v>
      </c>
      <c r="F7" s="26">
        <v>106067</v>
      </c>
      <c r="G7" s="26">
        <v>173826</v>
      </c>
      <c r="H7" s="205"/>
      <c r="I7" s="26"/>
      <c r="J7" s="26"/>
      <c r="K7" s="26"/>
    </row>
    <row r="8" spans="1:11" ht="26.25" customHeight="1">
      <c r="A8" s="207"/>
      <c r="B8" s="283">
        <v>1200</v>
      </c>
      <c r="C8" s="29"/>
      <c r="D8" s="30" t="s">
        <v>14</v>
      </c>
      <c r="E8" s="66">
        <f>SUM(E9+E10)</f>
        <v>157213</v>
      </c>
      <c r="F8" s="31">
        <f>SUM(F9+F10)</f>
        <v>30202</v>
      </c>
      <c r="G8" s="31">
        <f>SUM(G9+G10)</f>
        <v>48483</v>
      </c>
      <c r="H8" s="33"/>
      <c r="I8" s="31"/>
      <c r="J8" s="31"/>
      <c r="K8" s="31"/>
    </row>
    <row r="9" spans="1:11" ht="12.75">
      <c r="A9" s="206"/>
      <c r="B9" s="12">
        <v>1210</v>
      </c>
      <c r="C9" s="13"/>
      <c r="D9" s="18" t="s">
        <v>15</v>
      </c>
      <c r="E9" s="247">
        <v>144142</v>
      </c>
      <c r="F9" s="247">
        <v>26454</v>
      </c>
      <c r="G9" s="247">
        <v>43157</v>
      </c>
      <c r="H9" s="63"/>
      <c r="I9" s="15"/>
      <c r="J9" s="15"/>
      <c r="K9" s="15"/>
    </row>
    <row r="10" spans="1:11" ht="12.75">
      <c r="A10" s="206"/>
      <c r="B10" s="12">
        <v>1220</v>
      </c>
      <c r="C10" s="18"/>
      <c r="D10" s="18" t="s">
        <v>16</v>
      </c>
      <c r="E10" s="67">
        <v>13071</v>
      </c>
      <c r="F10" s="15">
        <v>3748</v>
      </c>
      <c r="G10" s="15">
        <v>5326</v>
      </c>
      <c r="H10" s="63"/>
      <c r="I10" s="15"/>
      <c r="J10" s="15"/>
      <c r="K10" s="15"/>
    </row>
    <row r="11" spans="1:11" ht="12.75">
      <c r="A11" s="207">
        <v>1.1</v>
      </c>
      <c r="B11" s="283">
        <v>2000</v>
      </c>
      <c r="C11" s="14"/>
      <c r="D11" s="14" t="s">
        <v>17</v>
      </c>
      <c r="E11" s="31">
        <f>SUM(E12+E15+E26+E35)</f>
        <v>147208</v>
      </c>
      <c r="F11" s="31">
        <f aca="true" t="shared" si="0" ref="F11:K11">SUM(F12+F15+F26+F35)</f>
        <v>13901</v>
      </c>
      <c r="G11" s="31">
        <f t="shared" si="0"/>
        <v>36769</v>
      </c>
      <c r="H11" s="31">
        <f t="shared" si="0"/>
        <v>15535</v>
      </c>
      <c r="I11" s="31"/>
      <c r="J11" s="31"/>
      <c r="K11" s="31">
        <f t="shared" si="0"/>
        <v>222400</v>
      </c>
    </row>
    <row r="12" spans="1:11" ht="12.75">
      <c r="A12" s="207"/>
      <c r="B12" s="283">
        <v>2100</v>
      </c>
      <c r="C12" s="14"/>
      <c r="D12" s="14" t="s">
        <v>18</v>
      </c>
      <c r="E12" s="31">
        <f aca="true" t="shared" si="1" ref="E12:K12">E13+E14</f>
        <v>4000</v>
      </c>
      <c r="F12" s="31">
        <f t="shared" si="1"/>
        <v>0</v>
      </c>
      <c r="G12" s="31">
        <f t="shared" si="1"/>
        <v>0</v>
      </c>
      <c r="H12" s="33">
        <f t="shared" si="1"/>
        <v>0</v>
      </c>
      <c r="I12" s="31"/>
      <c r="J12" s="31"/>
      <c r="K12" s="31">
        <f t="shared" si="1"/>
        <v>0</v>
      </c>
    </row>
    <row r="13" spans="1:11" ht="12.75">
      <c r="A13" s="206"/>
      <c r="B13" s="12">
        <v>2110</v>
      </c>
      <c r="C13" s="18"/>
      <c r="D13" s="34" t="s">
        <v>19</v>
      </c>
      <c r="E13" s="15">
        <v>1000</v>
      </c>
      <c r="F13" s="15"/>
      <c r="G13" s="15"/>
      <c r="H13" s="63"/>
      <c r="I13" s="15"/>
      <c r="J13" s="15"/>
      <c r="K13" s="15"/>
    </row>
    <row r="14" spans="1:11" ht="12.75">
      <c r="A14" s="206"/>
      <c r="B14" s="12">
        <v>2120</v>
      </c>
      <c r="C14" s="18"/>
      <c r="D14" s="34" t="s">
        <v>74</v>
      </c>
      <c r="E14" s="15">
        <v>3000</v>
      </c>
      <c r="F14" s="15"/>
      <c r="G14" s="15"/>
      <c r="H14" s="63"/>
      <c r="I14" s="15"/>
      <c r="J14" s="15"/>
      <c r="K14" s="15"/>
    </row>
    <row r="15" spans="1:11" ht="12.75">
      <c r="A15" s="207"/>
      <c r="B15" s="283">
        <v>2200</v>
      </c>
      <c r="C15" s="29"/>
      <c r="D15" s="14" t="s">
        <v>21</v>
      </c>
      <c r="E15" s="33">
        <f>SUM(E16:E22,E24)</f>
        <v>102083</v>
      </c>
      <c r="F15" s="33">
        <f>SUM(F16:F22,F24)</f>
        <v>7951</v>
      </c>
      <c r="G15" s="33">
        <f>SUM(G16:G22,G24)</f>
        <v>29669</v>
      </c>
      <c r="H15" s="33">
        <f>SUM(H16:H22,H24)</f>
        <v>15535</v>
      </c>
      <c r="I15" s="31"/>
      <c r="J15" s="33"/>
      <c r="K15" s="31">
        <f>SUM(K16:K22,K24)</f>
        <v>222400</v>
      </c>
    </row>
    <row r="16" spans="1:11" ht="12.75">
      <c r="A16" s="208"/>
      <c r="B16" s="35">
        <v>2210</v>
      </c>
      <c r="C16" s="37"/>
      <c r="D16" s="38" t="s">
        <v>22</v>
      </c>
      <c r="E16" s="15">
        <v>15400</v>
      </c>
      <c r="F16" s="15">
        <v>2500</v>
      </c>
      <c r="G16" s="15">
        <v>3000</v>
      </c>
      <c r="H16" s="63"/>
      <c r="I16" s="15"/>
      <c r="J16" s="15"/>
      <c r="K16" s="15"/>
    </row>
    <row r="17" spans="1:11" ht="12.75">
      <c r="A17" s="206"/>
      <c r="B17" s="12">
        <v>2220</v>
      </c>
      <c r="C17" s="18"/>
      <c r="D17" s="34" t="s">
        <v>23</v>
      </c>
      <c r="E17" s="46">
        <v>7850</v>
      </c>
      <c r="F17" s="15"/>
      <c r="G17" s="15"/>
      <c r="H17" s="63"/>
      <c r="I17" s="15"/>
      <c r="J17" s="15"/>
      <c r="K17" s="15"/>
    </row>
    <row r="18" spans="1:11" ht="12.75">
      <c r="A18" s="206"/>
      <c r="B18" s="12">
        <v>2230</v>
      </c>
      <c r="C18" s="18"/>
      <c r="D18" s="117" t="s">
        <v>106</v>
      </c>
      <c r="E18" s="15">
        <v>23090</v>
      </c>
      <c r="F18" s="15">
        <v>2951</v>
      </c>
      <c r="G18" s="15">
        <v>18450</v>
      </c>
      <c r="H18" s="63"/>
      <c r="I18" s="15"/>
      <c r="J18" s="15"/>
      <c r="K18" s="15"/>
    </row>
    <row r="19" spans="1:11" ht="12.75">
      <c r="A19" s="206"/>
      <c r="B19" s="12">
        <v>2240</v>
      </c>
      <c r="C19" s="18"/>
      <c r="D19" s="34" t="s">
        <v>24</v>
      </c>
      <c r="E19" s="15">
        <v>51413</v>
      </c>
      <c r="F19" s="15">
        <v>2500</v>
      </c>
      <c r="G19" s="15">
        <v>5904</v>
      </c>
      <c r="H19" s="63"/>
      <c r="I19" s="15"/>
      <c r="J19" s="15"/>
      <c r="K19" s="15"/>
    </row>
    <row r="20" spans="1:11" ht="12.75">
      <c r="A20" s="206"/>
      <c r="B20" s="12">
        <v>2250</v>
      </c>
      <c r="C20" s="13"/>
      <c r="D20" s="34" t="s">
        <v>25</v>
      </c>
      <c r="E20" s="15"/>
      <c r="F20" s="15"/>
      <c r="G20" s="15">
        <v>2315</v>
      </c>
      <c r="H20" s="63"/>
      <c r="I20" s="15"/>
      <c r="J20" s="15"/>
      <c r="K20" s="15"/>
    </row>
    <row r="21" spans="1:11" ht="12.75">
      <c r="A21" s="206"/>
      <c r="B21" s="12">
        <v>2260</v>
      </c>
      <c r="C21" s="13"/>
      <c r="D21" s="18" t="s">
        <v>26</v>
      </c>
      <c r="E21" s="15">
        <v>4330</v>
      </c>
      <c r="F21" s="15"/>
      <c r="G21" s="15"/>
      <c r="H21" s="63"/>
      <c r="I21" s="15"/>
      <c r="J21" s="15"/>
      <c r="K21" s="15"/>
    </row>
    <row r="22" spans="1:11" ht="12.75">
      <c r="A22" s="206"/>
      <c r="B22" s="12">
        <v>2270</v>
      </c>
      <c r="C22" s="18"/>
      <c r="D22" s="34" t="s">
        <v>27</v>
      </c>
      <c r="E22" s="15">
        <f>SUM(E23:E23)</f>
        <v>0</v>
      </c>
      <c r="F22" s="15">
        <f>SUM(F23:F23)</f>
        <v>0</v>
      </c>
      <c r="G22" s="15">
        <f>SUM(G23:G23)</f>
        <v>0</v>
      </c>
      <c r="H22" s="63">
        <f>SUM(H23:H23)</f>
        <v>0</v>
      </c>
      <c r="I22" s="15"/>
      <c r="J22" s="15"/>
      <c r="K22" s="15">
        <f>SUM(K23:K23)</f>
        <v>222400</v>
      </c>
    </row>
    <row r="23" spans="1:11" ht="12.75">
      <c r="A23" s="206"/>
      <c r="B23" s="12"/>
      <c r="C23" s="18">
        <v>2275</v>
      </c>
      <c r="D23" s="18" t="s">
        <v>76</v>
      </c>
      <c r="E23" s="15"/>
      <c r="F23" s="15"/>
      <c r="G23" s="15"/>
      <c r="H23" s="63"/>
      <c r="I23" s="15"/>
      <c r="J23" s="15"/>
      <c r="K23" s="15">
        <v>222400</v>
      </c>
    </row>
    <row r="24" spans="1:11" s="47" customFormat="1" ht="12.75">
      <c r="A24" s="432"/>
      <c r="B24" s="433">
        <v>2280</v>
      </c>
      <c r="C24" s="434"/>
      <c r="D24" s="435" t="s">
        <v>28</v>
      </c>
      <c r="E24" s="436">
        <f aca="true" t="shared" si="2" ref="E24:K24">E25</f>
        <v>0</v>
      </c>
      <c r="F24" s="436">
        <f t="shared" si="2"/>
        <v>0</v>
      </c>
      <c r="G24" s="436">
        <f t="shared" si="2"/>
        <v>0</v>
      </c>
      <c r="H24" s="437">
        <f t="shared" si="2"/>
        <v>15535</v>
      </c>
      <c r="I24" s="436"/>
      <c r="J24" s="436"/>
      <c r="K24" s="436">
        <f t="shared" si="2"/>
        <v>0</v>
      </c>
    </row>
    <row r="25" spans="1:11" s="47" customFormat="1" ht="12.75">
      <c r="A25" s="432"/>
      <c r="B25" s="433"/>
      <c r="C25" s="434">
        <v>2283</v>
      </c>
      <c r="D25" s="434" t="s">
        <v>29</v>
      </c>
      <c r="E25" s="46"/>
      <c r="F25" s="46"/>
      <c r="G25" s="46"/>
      <c r="H25" s="210">
        <v>15535</v>
      </c>
      <c r="I25" s="46"/>
      <c r="J25" s="46"/>
      <c r="K25" s="46"/>
    </row>
    <row r="26" spans="1:11" ht="12.75">
      <c r="A26" s="207"/>
      <c r="B26" s="283">
        <v>2300</v>
      </c>
      <c r="C26" s="29"/>
      <c r="D26" s="14" t="s">
        <v>30</v>
      </c>
      <c r="E26" s="33">
        <f aca="true" t="shared" si="3" ref="E26:K26">SUM(E27:E34)</f>
        <v>38525</v>
      </c>
      <c r="F26" s="33">
        <f t="shared" si="3"/>
        <v>5550</v>
      </c>
      <c r="G26" s="33">
        <f t="shared" si="3"/>
        <v>6600</v>
      </c>
      <c r="H26" s="33">
        <f t="shared" si="3"/>
        <v>0</v>
      </c>
      <c r="I26" s="31"/>
      <c r="J26" s="33"/>
      <c r="K26" s="31">
        <f t="shared" si="3"/>
        <v>0</v>
      </c>
    </row>
    <row r="27" spans="1:11" ht="12.75">
      <c r="A27" s="206"/>
      <c r="B27" s="12">
        <v>2310</v>
      </c>
      <c r="C27" s="18"/>
      <c r="D27" s="34" t="s">
        <v>77</v>
      </c>
      <c r="E27" s="15">
        <v>15055</v>
      </c>
      <c r="F27" s="15">
        <v>2150</v>
      </c>
      <c r="G27" s="15">
        <v>6050</v>
      </c>
      <c r="H27" s="63"/>
      <c r="I27" s="15"/>
      <c r="J27" s="15"/>
      <c r="K27" s="15"/>
    </row>
    <row r="28" spans="1:11" ht="12.75">
      <c r="A28" s="206"/>
      <c r="B28" s="12">
        <v>2320</v>
      </c>
      <c r="C28" s="18"/>
      <c r="D28" s="34" t="s">
        <v>32</v>
      </c>
      <c r="E28" s="46">
        <v>14000</v>
      </c>
      <c r="F28" s="15">
        <v>2850</v>
      </c>
      <c r="G28" s="15"/>
      <c r="H28" s="63"/>
      <c r="I28" s="15"/>
      <c r="J28" s="15"/>
      <c r="K28" s="15"/>
    </row>
    <row r="29" spans="1:11" ht="12.75">
      <c r="A29" s="206"/>
      <c r="B29" s="12">
        <v>2340</v>
      </c>
      <c r="C29" s="18"/>
      <c r="D29" s="18" t="s">
        <v>33</v>
      </c>
      <c r="E29" s="15">
        <v>600</v>
      </c>
      <c r="F29" s="15"/>
      <c r="G29" s="15"/>
      <c r="H29" s="63"/>
      <c r="I29" s="15"/>
      <c r="J29" s="15"/>
      <c r="K29" s="15"/>
    </row>
    <row r="30" spans="1:11" ht="12.75">
      <c r="A30" s="206"/>
      <c r="B30" s="12">
        <v>2350</v>
      </c>
      <c r="C30" s="18"/>
      <c r="D30" s="34" t="s">
        <v>78</v>
      </c>
      <c r="E30" s="15">
        <v>4250</v>
      </c>
      <c r="F30" s="15">
        <v>550</v>
      </c>
      <c r="G30" s="15">
        <v>550</v>
      </c>
      <c r="H30" s="63"/>
      <c r="I30" s="15"/>
      <c r="J30" s="15"/>
      <c r="K30" s="15"/>
    </row>
    <row r="31" spans="1:11" ht="12.75">
      <c r="A31" s="206"/>
      <c r="B31" s="12">
        <v>2360</v>
      </c>
      <c r="C31" s="18"/>
      <c r="D31" s="34" t="s">
        <v>35</v>
      </c>
      <c r="E31" s="15"/>
      <c r="F31" s="15"/>
      <c r="G31" s="15"/>
      <c r="H31" s="63"/>
      <c r="I31" s="15"/>
      <c r="J31" s="15"/>
      <c r="K31" s="15"/>
    </row>
    <row r="32" spans="1:11" ht="12.75">
      <c r="A32" s="206"/>
      <c r="B32" s="12">
        <v>2370</v>
      </c>
      <c r="C32" s="18"/>
      <c r="D32" s="34" t="s">
        <v>79</v>
      </c>
      <c r="E32" s="15"/>
      <c r="F32" s="15"/>
      <c r="G32" s="15"/>
      <c r="H32" s="63"/>
      <c r="I32" s="15"/>
      <c r="J32" s="15"/>
      <c r="K32" s="15"/>
    </row>
    <row r="33" spans="1:11" ht="12.75">
      <c r="A33" s="206"/>
      <c r="B33" s="12">
        <v>2380</v>
      </c>
      <c r="C33" s="13"/>
      <c r="D33" s="34" t="s">
        <v>39</v>
      </c>
      <c r="E33" s="15"/>
      <c r="F33" s="15"/>
      <c r="G33" s="15"/>
      <c r="H33" s="63"/>
      <c r="I33" s="15"/>
      <c r="J33" s="15"/>
      <c r="K33" s="15"/>
    </row>
    <row r="34" spans="1:11" s="47" customFormat="1" ht="12.75">
      <c r="A34" s="209"/>
      <c r="B34" s="42">
        <v>2390</v>
      </c>
      <c r="C34" s="43"/>
      <c r="D34" s="49" t="s">
        <v>40</v>
      </c>
      <c r="E34" s="46">
        <v>4620</v>
      </c>
      <c r="F34" s="46"/>
      <c r="G34" s="46"/>
      <c r="H34" s="210"/>
      <c r="I34" s="46"/>
      <c r="J34" s="46"/>
      <c r="K34" s="46"/>
    </row>
    <row r="35" spans="1:11" ht="12.75">
      <c r="A35" s="207"/>
      <c r="B35" s="283">
        <v>2400</v>
      </c>
      <c r="C35" s="13"/>
      <c r="D35" s="14" t="s">
        <v>41</v>
      </c>
      <c r="E35" s="31">
        <v>2600</v>
      </c>
      <c r="F35" s="31">
        <v>400</v>
      </c>
      <c r="G35" s="31">
        <v>500</v>
      </c>
      <c r="H35" s="33"/>
      <c r="I35" s="31"/>
      <c r="J35" s="31"/>
      <c r="K35" s="31"/>
    </row>
    <row r="36" spans="1:11" s="1" customFormat="1" ht="12.75">
      <c r="A36" s="207">
        <v>1.2</v>
      </c>
      <c r="B36" s="283">
        <v>4100</v>
      </c>
      <c r="C36" s="14"/>
      <c r="D36" s="14" t="s">
        <v>44</v>
      </c>
      <c r="E36" s="31"/>
      <c r="F36" s="31"/>
      <c r="G36" s="31"/>
      <c r="H36" s="33">
        <v>59982</v>
      </c>
      <c r="I36" s="31"/>
      <c r="J36" s="31"/>
      <c r="K36" s="31"/>
    </row>
    <row r="37" spans="1:11" s="1" customFormat="1" ht="12.75">
      <c r="A37" s="207"/>
      <c r="B37" s="283">
        <v>4200</v>
      </c>
      <c r="C37" s="14"/>
      <c r="D37" s="14" t="s">
        <v>45</v>
      </c>
      <c r="E37" s="31"/>
      <c r="F37" s="31"/>
      <c r="G37" s="31"/>
      <c r="H37" s="33">
        <v>269</v>
      </c>
      <c r="I37" s="31"/>
      <c r="J37" s="31"/>
      <c r="K37" s="31"/>
    </row>
    <row r="38" spans="1:11" s="52" customFormat="1" ht="12.75">
      <c r="A38" s="207"/>
      <c r="B38" s="283">
        <v>4300</v>
      </c>
      <c r="C38" s="48"/>
      <c r="D38" s="14" t="s">
        <v>46</v>
      </c>
      <c r="E38" s="31"/>
      <c r="F38" s="31"/>
      <c r="G38" s="31"/>
      <c r="H38" s="33">
        <v>95134</v>
      </c>
      <c r="I38" s="31"/>
      <c r="J38" s="31"/>
      <c r="K38" s="31"/>
    </row>
    <row r="39" spans="1:11" ht="12.75">
      <c r="A39" s="207">
        <v>2.1</v>
      </c>
      <c r="B39" s="283">
        <v>5100</v>
      </c>
      <c r="C39" s="14"/>
      <c r="D39" s="14" t="s">
        <v>47</v>
      </c>
      <c r="E39" s="31">
        <f>SUM(E40)</f>
        <v>2804</v>
      </c>
      <c r="F39" s="31">
        <f aca="true" t="shared" si="4" ref="F39:K39">SUM(F40)</f>
        <v>250</v>
      </c>
      <c r="G39" s="31">
        <f t="shared" si="4"/>
        <v>6380</v>
      </c>
      <c r="H39" s="31"/>
      <c r="I39" s="31"/>
      <c r="J39" s="31"/>
      <c r="K39" s="31">
        <f t="shared" si="4"/>
        <v>0</v>
      </c>
    </row>
    <row r="40" spans="1:11" ht="12.75">
      <c r="A40" s="206"/>
      <c r="B40" s="12">
        <v>5120</v>
      </c>
      <c r="C40" s="18"/>
      <c r="D40" s="34" t="s">
        <v>49</v>
      </c>
      <c r="E40" s="15">
        <v>2804</v>
      </c>
      <c r="F40" s="15">
        <v>250</v>
      </c>
      <c r="G40" s="15">
        <v>6380</v>
      </c>
      <c r="H40" s="63"/>
      <c r="I40" s="15"/>
      <c r="J40" s="15"/>
      <c r="K40" s="15"/>
    </row>
    <row r="41" spans="1:11" ht="12.75">
      <c r="A41" s="207"/>
      <c r="B41" s="283">
        <v>5200</v>
      </c>
      <c r="C41" s="29"/>
      <c r="D41" s="14" t="s">
        <v>50</v>
      </c>
      <c r="E41" s="31">
        <f>SUM(E42)</f>
        <v>6440</v>
      </c>
      <c r="F41" s="31">
        <f>SUM(F42)</f>
        <v>3387</v>
      </c>
      <c r="G41" s="31">
        <f>SUM(G42)</f>
        <v>4080</v>
      </c>
      <c r="H41" s="31"/>
      <c r="I41" s="31"/>
      <c r="J41" s="31"/>
      <c r="K41" s="31"/>
    </row>
    <row r="42" spans="1:11" ht="12.75">
      <c r="A42" s="206"/>
      <c r="B42" s="12">
        <v>5230</v>
      </c>
      <c r="C42" s="13"/>
      <c r="D42" s="34" t="s">
        <v>52</v>
      </c>
      <c r="E42" s="15">
        <v>6440</v>
      </c>
      <c r="F42" s="15">
        <v>3387</v>
      </c>
      <c r="G42" s="15">
        <v>4080</v>
      </c>
      <c r="H42" s="63"/>
      <c r="I42" s="15"/>
      <c r="J42" s="15"/>
      <c r="K42" s="15"/>
    </row>
    <row r="43" spans="1:11" s="1" customFormat="1" ht="12.75">
      <c r="A43" s="207">
        <v>1.5</v>
      </c>
      <c r="B43" s="283">
        <v>7200</v>
      </c>
      <c r="C43" s="29"/>
      <c r="D43" s="14" t="s">
        <v>62</v>
      </c>
      <c r="E43" s="31">
        <f aca="true" t="shared" si="5" ref="E43:K43">E44</f>
        <v>0</v>
      </c>
      <c r="F43" s="31">
        <f t="shared" si="5"/>
        <v>0</v>
      </c>
      <c r="G43" s="31">
        <f t="shared" si="5"/>
        <v>0</v>
      </c>
      <c r="H43" s="33">
        <f t="shared" si="5"/>
        <v>0</v>
      </c>
      <c r="I43" s="31">
        <f t="shared" si="5"/>
        <v>1754747</v>
      </c>
      <c r="J43" s="31">
        <f t="shared" si="5"/>
        <v>87500</v>
      </c>
      <c r="K43" s="31">
        <f t="shared" si="5"/>
        <v>0</v>
      </c>
    </row>
    <row r="44" spans="1:11" ht="12.75">
      <c r="A44" s="206"/>
      <c r="B44" s="50">
        <v>7210</v>
      </c>
      <c r="C44" s="51"/>
      <c r="D44" s="34" t="s">
        <v>63</v>
      </c>
      <c r="E44" s="15">
        <f aca="true" t="shared" si="6" ref="E44:K44">SUM(E45:E47)</f>
        <v>0</v>
      </c>
      <c r="F44" s="15">
        <f t="shared" si="6"/>
        <v>0</v>
      </c>
      <c r="G44" s="15">
        <f t="shared" si="6"/>
        <v>0</v>
      </c>
      <c r="H44" s="63">
        <f t="shared" si="6"/>
        <v>0</v>
      </c>
      <c r="I44" s="15">
        <f t="shared" si="6"/>
        <v>1754747</v>
      </c>
      <c r="J44" s="15">
        <f t="shared" si="6"/>
        <v>87500</v>
      </c>
      <c r="K44" s="15">
        <f t="shared" si="6"/>
        <v>0</v>
      </c>
    </row>
    <row r="45" spans="1:11" ht="12.75">
      <c r="A45" s="206"/>
      <c r="B45" s="50"/>
      <c r="C45" s="51">
        <v>7211</v>
      </c>
      <c r="D45" s="48" t="s">
        <v>64</v>
      </c>
      <c r="E45" s="15"/>
      <c r="F45" s="15"/>
      <c r="G45" s="15"/>
      <c r="H45" s="63"/>
      <c r="I45" s="15"/>
      <c r="J45" s="15">
        <v>87500</v>
      </c>
      <c r="K45" s="15"/>
    </row>
    <row r="46" spans="1:11" ht="12.75">
      <c r="A46" s="211"/>
      <c r="B46" s="284"/>
      <c r="C46" s="53">
        <v>7213</v>
      </c>
      <c r="D46" s="212" t="s">
        <v>65</v>
      </c>
      <c r="E46" s="54"/>
      <c r="F46" s="54"/>
      <c r="G46" s="54"/>
      <c r="H46" s="63"/>
      <c r="I46" s="15"/>
      <c r="J46" s="54"/>
      <c r="K46" s="54"/>
    </row>
    <row r="47" spans="1:11" ht="13.5" thickBot="1">
      <c r="A47" s="211"/>
      <c r="B47" s="284"/>
      <c r="C47" s="53">
        <v>7215</v>
      </c>
      <c r="D47" s="212" t="s">
        <v>222</v>
      </c>
      <c r="E47" s="54"/>
      <c r="F47" s="54"/>
      <c r="G47" s="54"/>
      <c r="H47" s="23"/>
      <c r="I47" s="246">
        <v>1754747</v>
      </c>
      <c r="J47" s="54"/>
      <c r="K47" s="54"/>
    </row>
    <row r="48" spans="1:11" ht="13.5" thickBot="1">
      <c r="A48" s="55"/>
      <c r="B48" s="20"/>
      <c r="C48" s="56"/>
      <c r="D48" s="57" t="s">
        <v>66</v>
      </c>
      <c r="E48" s="389">
        <f aca="true" t="shared" si="7" ref="E48:K48">SUM(E7+E8+E11+E36+E37+E38+E39+E41+E43)</f>
        <v>907715</v>
      </c>
      <c r="F48" s="389">
        <f t="shared" si="7"/>
        <v>153807</v>
      </c>
      <c r="G48" s="389">
        <f t="shared" si="7"/>
        <v>269538</v>
      </c>
      <c r="H48" s="389">
        <f t="shared" si="7"/>
        <v>170920</v>
      </c>
      <c r="I48" s="389">
        <f t="shared" si="7"/>
        <v>1754747</v>
      </c>
      <c r="J48" s="389">
        <f t="shared" si="7"/>
        <v>87500</v>
      </c>
      <c r="K48" s="389">
        <f t="shared" si="7"/>
        <v>222400</v>
      </c>
    </row>
    <row r="50" spans="4:8" ht="12.75">
      <c r="D50" s="61" t="s">
        <v>177</v>
      </c>
      <c r="E50" s="61"/>
      <c r="H50" t="s">
        <v>178</v>
      </c>
    </row>
  </sheetData>
  <mergeCells count="2">
    <mergeCell ref="A1:E1"/>
    <mergeCell ref="B3:D3"/>
  </mergeCells>
  <printOptions/>
  <pageMargins left="0.15748031496062992" right="0.15748031496062992" top="0.1968503937007874" bottom="0.5905511811023623" header="0.1181102362204724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Installer</dc:creator>
  <cp:keywords/>
  <dc:description/>
  <cp:lastModifiedBy>BTrumekalne</cp:lastModifiedBy>
  <cp:lastPrinted>2007-02-15T09:28:08Z</cp:lastPrinted>
  <dcterms:created xsi:type="dcterms:W3CDTF">2007-01-07T18:55:45Z</dcterms:created>
  <dcterms:modified xsi:type="dcterms:W3CDTF">2008-10-16T13:31:24Z</dcterms:modified>
  <cp:category/>
  <cp:version/>
  <cp:contentType/>
  <cp:contentStatus/>
</cp:coreProperties>
</file>