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Mērķdot. " sheetId="1" r:id="rId1"/>
  </sheets>
  <definedNames/>
  <calcPr fullCalcOnLoad="1"/>
</workbook>
</file>

<file path=xl/sharedStrings.xml><?xml version="1.0" encoding="utf-8"?>
<sst xmlns="http://schemas.openxmlformats.org/spreadsheetml/2006/main" count="194" uniqueCount="89">
  <si>
    <t>Ogres 1.vidussk.</t>
  </si>
  <si>
    <t>Jaunogres v-sk.</t>
  </si>
  <si>
    <t>Ogres sākumsk.</t>
  </si>
  <si>
    <t>Ogresgala pamatsk.</t>
  </si>
  <si>
    <t xml:space="preserve">  Kopā:</t>
  </si>
  <si>
    <t>Apstiprinātās mērķdot.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</si>
  <si>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</si>
  <si>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</si>
  <si>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</si>
  <si>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</si>
  <si>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</si>
  <si>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</si>
  <si>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</si>
  <si>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</si>
  <si>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Budžeta nodaļas vadītāja</t>
  </si>
  <si>
    <t>S.Velberga</t>
  </si>
  <si>
    <t>Madlienas vidusskola</t>
  </si>
  <si>
    <t>Suntažu vidusskola</t>
  </si>
  <si>
    <t>Taurupes pamatskola</t>
  </si>
  <si>
    <t>Ķeipenes pamatskola</t>
  </si>
  <si>
    <t>Suntažu vidusskola pirmskolas grupa</t>
  </si>
  <si>
    <t>Taurupes pamatskola pirmskolas grupa</t>
  </si>
  <si>
    <t>Madlienas mūzikas un mākslas skola</t>
  </si>
  <si>
    <t xml:space="preserve"> Mērķdotācija Izglītības iestāžu 5-6 gadīgo bērnu apmācībai</t>
  </si>
  <si>
    <t xml:space="preserve"> Mērķdotācija Interešu izglītībai  </t>
  </si>
  <si>
    <t>Apstiprinātās dotācijas</t>
  </si>
  <si>
    <t xml:space="preserve"> Mērķdotācija Vispārējai izglītībai </t>
  </si>
  <si>
    <t>Pielikums Nr.6</t>
  </si>
  <si>
    <t>Ogress Mūzikas un mākslas skola</t>
  </si>
  <si>
    <t>Tīnūžu sākumskola</t>
  </si>
  <si>
    <t>Birzgales pamatskola</t>
  </si>
  <si>
    <t>Edgara Kauliņa Lielvārdes vidusskola</t>
  </si>
  <si>
    <t>Jumpravas pamatskola</t>
  </si>
  <si>
    <t>Lēdmanes pamatskola</t>
  </si>
  <si>
    <t>Lielvārdes pamatskola</t>
  </si>
  <si>
    <t>Jumpravas Valdemāra pamatskola</t>
  </si>
  <si>
    <t>Ikšķiles vidusskola</t>
  </si>
  <si>
    <t>Ogres Valsts ģimnāzija</t>
  </si>
  <si>
    <t>Urdaviņa</t>
  </si>
  <si>
    <t>Čiekuriņš</t>
  </si>
  <si>
    <t>Tīnūžu sākumskolas pirmskolas grupa</t>
  </si>
  <si>
    <t>Gaismiņa</t>
  </si>
  <si>
    <t>Birztaliņa</t>
  </si>
  <si>
    <t xml:space="preserve"> Pūt vējiņi</t>
  </si>
  <si>
    <t>VPII Jumpravas pamatskola</t>
  </si>
  <si>
    <t>VPII Lēdmanes pamatskola</t>
  </si>
  <si>
    <t>VPII Lielvārdes pamatskola</t>
  </si>
  <si>
    <t>Ikšķiles mūzikas un mākslas skola</t>
  </si>
  <si>
    <t>Birzgales mūzikas skola</t>
  </si>
  <si>
    <t>Ogres novada sporta centrs</t>
  </si>
  <si>
    <t xml:space="preserve"> Taurenītis</t>
  </si>
  <si>
    <t>Ķeipenes pamatskolas pirmsskolas grupa</t>
  </si>
  <si>
    <t>Lielvārdes  sporta centrs</t>
  </si>
  <si>
    <t>Lielvārdes mūzikas un mākslas skola</t>
  </si>
  <si>
    <t>Basketbola skola</t>
  </si>
  <si>
    <t>Dotācija Profesionālās ievirzes izglītības iestāžu pedagoģisko darbinieku darba samaksai un sociālās apdrošināšanas obligātajām iemaksām 2022.gadā</t>
  </si>
  <si>
    <t>Piemaksa par epidemioloģisko nosacījumu procesa nodrošināšanu, Covid-19 infekcijas saslimstības testēšanas procesa veikšanu</t>
  </si>
  <si>
    <t>Ģimnāzija</t>
  </si>
  <si>
    <t>Tīnūžu sākumsk.</t>
  </si>
  <si>
    <t>Ķeguma KNV</t>
  </si>
  <si>
    <t>E Kauliņa Lielvārdes vidussk.</t>
  </si>
  <si>
    <t>Valdemāra pamatskola</t>
  </si>
  <si>
    <t>Mērķdot. ped.darb. sam. Covid laikā par izglītības pakalpojuma nepārtrauktības nodrošināšanu</t>
  </si>
  <si>
    <t>Aukles</t>
  </si>
  <si>
    <t>Mērķdot. piemaksai PII ped.darb.sam. Covid laikā</t>
  </si>
  <si>
    <t>Pūt vējiņi</t>
  </si>
  <si>
    <t>Liēdmanes pamatskola</t>
  </si>
  <si>
    <t>2022.g. interešu izglītībai koriģētie izdevumi Covid - laikā</t>
  </si>
  <si>
    <t>1.vidussk.</t>
  </si>
  <si>
    <t>Ģimnāzija.</t>
  </si>
  <si>
    <t>Ikšķiles Mūzikas un mākslas skola</t>
  </si>
  <si>
    <t>Lielvārdes Mūzikas un mākslas skola</t>
  </si>
  <si>
    <t>Lielvārdes Sporta centrs</t>
  </si>
  <si>
    <t>2022.g. profesionālās ievirzes izglītības iestāžu piemaksai  pedagogu atbalstam Covid laikā</t>
  </si>
  <si>
    <t>Sporta centrs</t>
  </si>
  <si>
    <t>Mūzikas un mākslas skola</t>
  </si>
  <si>
    <t>Birzgales Mūzikas skola</t>
  </si>
  <si>
    <t>Apstiprinātās piemaksas</t>
  </si>
  <si>
    <t>Ogres Baltā skola</t>
  </si>
  <si>
    <t>Ikšķiles Brīvā skola</t>
  </si>
  <si>
    <t xml:space="preserve"> Mērķdotācijas izglītības iestāžu pedagoģisko darbinieku darba samaksai un sociālās apdrošināšanas obligātajām iemaksām 2022.gadam</t>
  </si>
  <si>
    <t>Ogres centra pamatsk.</t>
  </si>
  <si>
    <t>Ķeguma vidusskola</t>
  </si>
  <si>
    <t>Mērķdotācija līdz 5 gadu vecumam PII "Zelta sietiņš" speciālajā grupā</t>
  </si>
  <si>
    <t>Mērķdotācija</t>
  </si>
  <si>
    <t>Korekcijas</t>
  </si>
  <si>
    <t>Koriģētā mērķd.speciālajā gr.</t>
  </si>
  <si>
    <t>Ogres novada pašvaldības domes</t>
  </si>
  <si>
    <t>27.10.2022. Saistošajiem noteikumiem Nr.24/2022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</si>
</sst>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  <numFmt numFmtId="227" formatCode="#,##0_ ;[Red]\-#,##0\ "/>
  </numFmts>
  <fonts count="31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14" fillId="21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8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6" fillId="0" borderId="0" xfId="58" applyFont="1" applyFill="1" applyAlignment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3" fontId="25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6" fillId="0" borderId="21" xfId="0" applyNumberFormat="1" applyFont="1" applyBorder="1" applyAlignment="1">
      <alignment/>
    </xf>
    <xf numFmtId="0" fontId="26" fillId="0" borderId="11" xfId="0" applyFont="1" applyBorder="1" applyAlignment="1">
      <alignment/>
    </xf>
    <xf numFmtId="3" fontId="26" fillId="0" borderId="22" xfId="0" applyNumberFormat="1" applyFont="1" applyBorder="1" applyAlignment="1">
      <alignment/>
    </xf>
    <xf numFmtId="0" fontId="24" fillId="0" borderId="11" xfId="0" applyFont="1" applyBorder="1" applyAlignment="1">
      <alignment/>
    </xf>
    <xf numFmtId="3" fontId="27" fillId="0" borderId="11" xfId="44" applyNumberFormat="1" applyFont="1" applyFill="1" applyBorder="1" applyAlignment="1" applyProtection="1">
      <alignment horizontal="right" wrapText="1"/>
      <protection/>
    </xf>
    <xf numFmtId="3" fontId="27" fillId="0" borderId="22" xfId="44" applyNumberFormat="1" applyFont="1" applyFill="1" applyBorder="1" applyAlignment="1" applyProtection="1">
      <alignment horizontal="right" wrapText="1"/>
      <protection/>
    </xf>
    <xf numFmtId="0" fontId="23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0" fontId="22" fillId="0" borderId="22" xfId="0" applyFont="1" applyBorder="1" applyAlignment="1">
      <alignment/>
    </xf>
    <xf numFmtId="0" fontId="0" fillId="0" borderId="10" xfId="0" applyFont="1" applyBorder="1" applyAlignment="1">
      <alignment/>
    </xf>
    <xf numFmtId="1" fontId="22" fillId="0" borderId="22" xfId="0" applyNumberFormat="1" applyFont="1" applyBorder="1" applyAlignment="1">
      <alignment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1" fontId="22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" fontId="22" fillId="0" borderId="23" xfId="0" applyNumberFormat="1" applyFont="1" applyBorder="1" applyAlignment="1">
      <alignment/>
    </xf>
    <xf numFmtId="0" fontId="23" fillId="0" borderId="0" xfId="0" applyFont="1" applyAlignment="1">
      <alignment horizontal="centerContinuous"/>
    </xf>
    <xf numFmtId="193" fontId="23" fillId="0" borderId="11" xfId="0" applyNumberFormat="1" applyFont="1" applyBorder="1" applyAlignment="1">
      <alignment/>
    </xf>
    <xf numFmtId="1" fontId="22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11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6" fillId="0" borderId="12" xfId="0" applyFont="1" applyBorder="1" applyAlignment="1">
      <alignment/>
    </xf>
    <xf numFmtId="1" fontId="26" fillId="0" borderId="11" xfId="0" applyNumberFormat="1" applyFont="1" applyBorder="1" applyAlignment="1">
      <alignment/>
    </xf>
    <xf numFmtId="1" fontId="26" fillId="0" borderId="16" xfId="0" applyNumberFormat="1" applyFont="1" applyBorder="1" applyAlignment="1">
      <alignment/>
    </xf>
    <xf numFmtId="0" fontId="26" fillId="0" borderId="17" xfId="0" applyFont="1" applyBorder="1" applyAlignment="1">
      <alignment/>
    </xf>
    <xf numFmtId="22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24" fillId="0" borderId="26" xfId="0" applyNumberFormat="1" applyFont="1" applyBorder="1" applyAlignment="1">
      <alignment/>
    </xf>
    <xf numFmtId="1" fontId="24" fillId="0" borderId="26" xfId="0" applyNumberFormat="1" applyFont="1" applyBorder="1" applyAlignment="1">
      <alignment wrapText="1"/>
    </xf>
    <xf numFmtId="1" fontId="24" fillId="0" borderId="25" xfId="0" applyNumberFormat="1" applyFont="1" applyBorder="1" applyAlignment="1">
      <alignment wrapText="1"/>
    </xf>
    <xf numFmtId="1" fontId="24" fillId="0" borderId="27" xfId="0" applyNumberFormat="1" applyFont="1" applyBorder="1" applyAlignment="1">
      <alignment/>
    </xf>
    <xf numFmtId="0" fontId="0" fillId="0" borderId="26" xfId="0" applyFont="1" applyBorder="1" applyAlignment="1">
      <alignment/>
    </xf>
    <xf numFmtId="1" fontId="24" fillId="0" borderId="28" xfId="0" applyNumberFormat="1" applyFont="1" applyFill="1" applyBorder="1" applyAlignment="1">
      <alignment/>
    </xf>
    <xf numFmtId="1" fontId="24" fillId="0" borderId="26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1" fontId="22" fillId="0" borderId="11" xfId="0" applyNumberFormat="1" applyFont="1" applyBorder="1" applyAlignment="1">
      <alignment/>
    </xf>
    <xf numFmtId="1" fontId="24" fillId="0" borderId="12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4" fillId="0" borderId="11" xfId="0" applyFont="1" applyBorder="1" applyAlignment="1">
      <alignment/>
    </xf>
    <xf numFmtId="227" fontId="0" fillId="0" borderId="11" xfId="0" applyNumberFormat="1" applyFont="1" applyBorder="1" applyAlignment="1">
      <alignment/>
    </xf>
    <xf numFmtId="1" fontId="26" fillId="0" borderId="12" xfId="0" applyNumberFormat="1" applyFont="1" applyBorder="1" applyAlignment="1">
      <alignment/>
    </xf>
    <xf numFmtId="1" fontId="24" fillId="0" borderId="11" xfId="0" applyNumberFormat="1" applyFont="1" applyBorder="1" applyAlignment="1">
      <alignment/>
    </xf>
    <xf numFmtId="1" fontId="29" fillId="0" borderId="11" xfId="0" applyNumberFormat="1" applyFont="1" applyFill="1" applyBorder="1" applyAlignment="1">
      <alignment/>
    </xf>
    <xf numFmtId="1" fontId="24" fillId="0" borderId="12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0" fillId="0" borderId="22" xfId="0" applyFont="1" applyBorder="1" applyAlignment="1">
      <alignment/>
    </xf>
    <xf numFmtId="227" fontId="0" fillId="0" borderId="0" xfId="0" applyNumberFormat="1" applyAlignment="1">
      <alignment/>
    </xf>
    <xf numFmtId="3" fontId="25" fillId="0" borderId="12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1" fontId="24" fillId="0" borderId="30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1" fontId="24" fillId="0" borderId="32" xfId="0" applyNumberFormat="1" applyFont="1" applyFill="1" applyBorder="1" applyAlignment="1">
      <alignment/>
    </xf>
    <xf numFmtId="1" fontId="22" fillId="0" borderId="33" xfId="0" applyNumberFormat="1" applyFont="1" applyBorder="1" applyAlignment="1">
      <alignment/>
    </xf>
    <xf numFmtId="1" fontId="24" fillId="0" borderId="22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34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pecbudz.kopsavilkums 2006.g un korekc." xfId="58"/>
    <cellStyle name="Note" xfId="59"/>
    <cellStyle name="Output" xfId="60"/>
    <cellStyle name="Parasts 2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20.8515625" style="0" customWidth="1"/>
    <col min="2" max="2" width="9.8515625" style="0" customWidth="1"/>
    <col min="3" max="3" width="11.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8515625" style="0" customWidth="1"/>
    <col min="9" max="9" width="12.00390625" style="0" customWidth="1"/>
    <col min="10" max="12" width="11.28125" style="0" customWidth="1"/>
    <col min="13" max="14" width="11.421875" style="0" customWidth="1"/>
    <col min="15" max="15" width="12.28125" style="0" customWidth="1"/>
    <col min="16" max="17" width="11.8515625" style="0" customWidth="1"/>
    <col min="18" max="18" width="12.28125" style="0" customWidth="1"/>
    <col min="19" max="20" width="11.57421875" style="0" customWidth="1"/>
    <col min="21" max="21" width="11.421875" style="0" customWidth="1"/>
    <col min="22" max="23" width="11.28125" style="0" customWidth="1"/>
    <col min="24" max="24" width="12.140625" style="0" customWidth="1"/>
    <col min="25" max="25" width="11.28125" style="0" customWidth="1"/>
    <col min="26" max="26" width="11.140625" style="0" customWidth="1"/>
    <col min="27" max="27" width="12.28125" style="0" customWidth="1"/>
  </cols>
  <sheetData>
    <row r="1" spans="1:12" ht="15">
      <c r="A1" s="1"/>
      <c r="B1" s="1"/>
      <c r="C1" s="1"/>
      <c r="D1" s="1"/>
      <c r="E1" s="1"/>
      <c r="F1" s="29"/>
      <c r="G1" s="29"/>
      <c r="H1" s="30"/>
      <c r="I1" s="1"/>
      <c r="J1" s="29" t="s">
        <v>27</v>
      </c>
      <c r="L1" s="1"/>
    </row>
    <row r="2" spans="1:12" ht="15">
      <c r="A2" s="1"/>
      <c r="B2" s="1"/>
      <c r="C2" s="1"/>
      <c r="D2" s="1"/>
      <c r="E2" s="1"/>
      <c r="F2" s="31"/>
      <c r="G2" s="31"/>
      <c r="H2" s="30"/>
      <c r="I2" s="1"/>
      <c r="J2" s="31" t="s">
        <v>87</v>
      </c>
      <c r="L2" s="1"/>
    </row>
    <row r="3" spans="1:12" ht="15">
      <c r="A3" s="1"/>
      <c r="B3" s="1"/>
      <c r="C3" s="1"/>
      <c r="D3" s="1"/>
      <c r="E3" s="1"/>
      <c r="F3" s="31"/>
      <c r="G3" s="31"/>
      <c r="H3" s="30"/>
      <c r="I3" s="1"/>
      <c r="J3" s="31" t="s">
        <v>88</v>
      </c>
      <c r="L3" s="1"/>
    </row>
    <row r="4" spans="1:12" ht="15">
      <c r="A4" s="1"/>
      <c r="B4" s="1"/>
      <c r="C4" s="1"/>
      <c r="D4" s="1"/>
      <c r="E4" s="1"/>
      <c r="F4" s="31"/>
      <c r="G4" s="31"/>
      <c r="H4" s="30"/>
      <c r="I4" s="1"/>
      <c r="J4" s="1"/>
      <c r="K4" s="1"/>
      <c r="L4" s="1"/>
    </row>
    <row r="5" spans="1:12" ht="33" customHeight="1">
      <c r="A5" s="112" t="s">
        <v>80</v>
      </c>
      <c r="B5" s="112"/>
      <c r="C5" s="112"/>
      <c r="D5" s="112"/>
      <c r="E5" s="112"/>
      <c r="F5" s="112"/>
      <c r="G5" s="112"/>
      <c r="H5" s="112"/>
      <c r="I5" s="112"/>
      <c r="J5" s="112"/>
      <c r="K5" s="2"/>
      <c r="L5" s="2"/>
    </row>
    <row r="6" spans="1:12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26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26" ht="60.75" customHeight="1" thickBot="1">
      <c r="A8" s="4"/>
      <c r="B8" s="5" t="s">
        <v>0</v>
      </c>
      <c r="C8" s="5" t="s">
        <v>37</v>
      </c>
      <c r="D8" s="5" t="s">
        <v>1</v>
      </c>
      <c r="E8" s="5" t="s">
        <v>2</v>
      </c>
      <c r="F8" s="5" t="s">
        <v>81</v>
      </c>
      <c r="G8" s="5" t="s">
        <v>3</v>
      </c>
      <c r="H8" s="26" t="s">
        <v>16</v>
      </c>
      <c r="I8" s="26" t="s">
        <v>17</v>
      </c>
      <c r="J8" s="26" t="s">
        <v>18</v>
      </c>
      <c r="K8" s="26" t="s">
        <v>19</v>
      </c>
      <c r="L8" s="5" t="s">
        <v>36</v>
      </c>
      <c r="M8" s="5" t="s">
        <v>29</v>
      </c>
      <c r="N8" s="5" t="s">
        <v>82</v>
      </c>
      <c r="O8" s="5" t="s">
        <v>30</v>
      </c>
      <c r="P8" s="50" t="s">
        <v>31</v>
      </c>
      <c r="Q8" s="50" t="s">
        <v>32</v>
      </c>
      <c r="R8" s="50" t="s">
        <v>33</v>
      </c>
      <c r="S8" s="50" t="s">
        <v>34</v>
      </c>
      <c r="T8" s="51" t="s">
        <v>35</v>
      </c>
      <c r="U8" s="39" t="s">
        <v>4</v>
      </c>
      <c r="V8" s="7"/>
      <c r="W8" s="7"/>
      <c r="X8" s="1"/>
      <c r="Y8" s="1"/>
      <c r="Z8" s="8"/>
    </row>
    <row r="9" spans="1:26" ht="15.75" thickBot="1">
      <c r="A9" s="24" t="s">
        <v>5</v>
      </c>
      <c r="B9" s="33">
        <f>1384411+703746</f>
        <v>2088157</v>
      </c>
      <c r="C9" s="34">
        <f>682136+388464</f>
        <v>1070600</v>
      </c>
      <c r="D9" s="36">
        <f>597450+307966</f>
        <v>905416</v>
      </c>
      <c r="E9" s="34">
        <v>655031</v>
      </c>
      <c r="F9" s="37">
        <v>460418</v>
      </c>
      <c r="G9" s="37">
        <f>212922+111119</f>
        <v>324041</v>
      </c>
      <c r="H9" s="38">
        <f>282211+149830</f>
        <v>432041</v>
      </c>
      <c r="I9" s="38">
        <f>294107+155977</f>
        <v>450084</v>
      </c>
      <c r="J9" s="38">
        <f>116869+85888</f>
        <v>202757</v>
      </c>
      <c r="K9" s="38">
        <f>63738+52975</f>
        <v>116713</v>
      </c>
      <c r="L9" s="37">
        <f>1088243+664769</f>
        <v>1753012</v>
      </c>
      <c r="M9" s="37">
        <f>81425+80237</f>
        <v>161662</v>
      </c>
      <c r="N9" s="33">
        <f>452262+279460</f>
        <v>731722</v>
      </c>
      <c r="O9" s="34">
        <f>107115+77583</f>
        <v>184698</v>
      </c>
      <c r="P9" s="33">
        <f>570469+312730</f>
        <v>883199</v>
      </c>
      <c r="Q9" s="34">
        <f>136496+87944</f>
        <v>224440</v>
      </c>
      <c r="R9" s="36">
        <f>118951+79962</f>
        <v>198913</v>
      </c>
      <c r="S9" s="34">
        <f>384816+197096</f>
        <v>581912</v>
      </c>
      <c r="T9" s="43">
        <f>248832+136200</f>
        <v>385032</v>
      </c>
      <c r="U9" s="40">
        <f>SUM(B9:T9)</f>
        <v>11809848</v>
      </c>
      <c r="V9" s="9"/>
      <c r="W9" s="16"/>
      <c r="X9" s="1"/>
      <c r="Y9" s="1"/>
      <c r="Z9" s="10"/>
    </row>
    <row r="10" spans="1:13" ht="15">
      <c r="A10" s="11"/>
      <c r="B10" s="12"/>
      <c r="C10" s="13"/>
      <c r="D10" s="14"/>
      <c r="E10" s="14"/>
      <c r="F10" s="15"/>
      <c r="G10" s="9"/>
      <c r="H10" s="16"/>
      <c r="I10" s="1"/>
      <c r="M10" s="17"/>
    </row>
    <row r="11" spans="1:13" ht="16.5" thickBot="1">
      <c r="A11" s="3" t="s">
        <v>23</v>
      </c>
      <c r="B11" s="3"/>
      <c r="C11" s="3"/>
      <c r="D11" s="3"/>
      <c r="E11" s="3"/>
      <c r="F11" s="3"/>
      <c r="G11" s="18"/>
      <c r="H11" s="18"/>
      <c r="I11" s="18"/>
      <c r="J11" s="1"/>
      <c r="K11" s="1"/>
      <c r="L11" s="1"/>
      <c r="M11" s="17"/>
    </row>
    <row r="12" spans="1:24" ht="57.75" customHeight="1" thickBot="1">
      <c r="A12" s="4"/>
      <c r="B12" s="6" t="s">
        <v>6</v>
      </c>
      <c r="C12" s="6" t="s">
        <v>7</v>
      </c>
      <c r="D12" s="5" t="s">
        <v>8</v>
      </c>
      <c r="E12" s="6" t="s">
        <v>9</v>
      </c>
      <c r="F12" s="6" t="s">
        <v>10</v>
      </c>
      <c r="G12" s="6" t="s">
        <v>11</v>
      </c>
      <c r="H12" s="19" t="s">
        <v>12</v>
      </c>
      <c r="I12" s="26" t="s">
        <v>51</v>
      </c>
      <c r="J12" s="26" t="s">
        <v>50</v>
      </c>
      <c r="K12" s="26" t="s">
        <v>20</v>
      </c>
      <c r="L12" s="26" t="s">
        <v>21</v>
      </c>
      <c r="M12" s="19" t="s">
        <v>38</v>
      </c>
      <c r="N12" s="19" t="s">
        <v>39</v>
      </c>
      <c r="O12" s="26" t="s">
        <v>40</v>
      </c>
      <c r="P12" s="19" t="s">
        <v>41</v>
      </c>
      <c r="Q12" s="19" t="s">
        <v>42</v>
      </c>
      <c r="R12" s="50" t="s">
        <v>43</v>
      </c>
      <c r="S12" s="50" t="s">
        <v>44</v>
      </c>
      <c r="T12" s="50" t="s">
        <v>45</v>
      </c>
      <c r="U12" s="50" t="s">
        <v>46</v>
      </c>
      <c r="V12" s="41" t="s">
        <v>13</v>
      </c>
      <c r="W12" s="17"/>
      <c r="X12" s="17"/>
    </row>
    <row r="13" spans="1:24" ht="15.75" thickBot="1">
      <c r="A13" s="27" t="s">
        <v>5</v>
      </c>
      <c r="B13" s="33">
        <f>106628+64748</f>
        <v>171376</v>
      </c>
      <c r="C13" s="33">
        <f>56578+35088</f>
        <v>91666</v>
      </c>
      <c r="D13" s="33">
        <f>91736+56868</f>
        <v>148604</v>
      </c>
      <c r="E13" s="33">
        <f>93571+47204</f>
        <v>140775</v>
      </c>
      <c r="F13" s="33">
        <f>38280+19632</f>
        <v>57912</v>
      </c>
      <c r="G13" s="33">
        <f>102272+61408</f>
        <v>163680</v>
      </c>
      <c r="H13" s="34">
        <f>47874+30076</f>
        <v>77950</v>
      </c>
      <c r="I13" s="35">
        <f>15390+7944</f>
        <v>23334</v>
      </c>
      <c r="J13" s="35">
        <f>41242+22512</f>
        <v>63754</v>
      </c>
      <c r="K13" s="35">
        <f>43166+23392</f>
        <v>66558</v>
      </c>
      <c r="L13" s="35">
        <f>13846+9608</f>
        <v>23454</v>
      </c>
      <c r="M13" s="44">
        <f>102458+74632</f>
        <v>177090</v>
      </c>
      <c r="N13" s="44">
        <f>75691+41252</f>
        <v>116943</v>
      </c>
      <c r="O13" s="44">
        <f>35605+31748</f>
        <v>67353</v>
      </c>
      <c r="P13" s="33">
        <f>73217+55624</f>
        <v>128841</v>
      </c>
      <c r="Q13" s="33">
        <f>22805+13368</f>
        <v>36173</v>
      </c>
      <c r="R13" s="33">
        <f>100137+61196</f>
        <v>161333</v>
      </c>
      <c r="S13" s="33">
        <f>34726+15768</f>
        <v>50494</v>
      </c>
      <c r="T13" s="33">
        <f>25206+10972</f>
        <v>36178</v>
      </c>
      <c r="U13" s="45">
        <f>31764+17440</f>
        <v>49204</v>
      </c>
      <c r="V13" s="42">
        <f>SUM(B13:U13)</f>
        <v>1852672</v>
      </c>
      <c r="W13" s="17"/>
      <c r="X13" s="103"/>
    </row>
    <row r="14" spans="1:12" ht="15">
      <c r="A14" s="20"/>
      <c r="B14" s="14"/>
      <c r="C14" s="14"/>
      <c r="D14" s="14"/>
      <c r="E14" s="14"/>
      <c r="F14" s="14"/>
      <c r="G14" s="14"/>
      <c r="H14" s="14"/>
      <c r="I14" s="14"/>
      <c r="J14" s="9"/>
      <c r="K14" s="9"/>
      <c r="L14" s="9"/>
    </row>
    <row r="15" spans="1:12" ht="16.5" thickBot="1">
      <c r="A15" s="3" t="s">
        <v>24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29" ht="58.5" customHeight="1" thickBot="1">
      <c r="A16" s="4"/>
      <c r="B16" s="49" t="s">
        <v>0</v>
      </c>
      <c r="C16" s="5" t="s">
        <v>37</v>
      </c>
      <c r="D16" s="21" t="s">
        <v>1</v>
      </c>
      <c r="E16" s="5" t="s">
        <v>2</v>
      </c>
      <c r="F16" s="5" t="s">
        <v>81</v>
      </c>
      <c r="G16" s="22" t="s">
        <v>3</v>
      </c>
      <c r="H16" s="26" t="s">
        <v>16</v>
      </c>
      <c r="I16" s="26" t="s">
        <v>17</v>
      </c>
      <c r="J16" s="26" t="s">
        <v>18</v>
      </c>
      <c r="K16" s="26" t="s">
        <v>19</v>
      </c>
      <c r="L16" s="22" t="s">
        <v>49</v>
      </c>
      <c r="M16" s="26" t="s">
        <v>28</v>
      </c>
      <c r="N16" s="5" t="s">
        <v>36</v>
      </c>
      <c r="O16" s="5" t="s">
        <v>29</v>
      </c>
      <c r="P16" s="22" t="s">
        <v>47</v>
      </c>
      <c r="Q16" s="5" t="s">
        <v>82</v>
      </c>
      <c r="R16" s="5" t="s">
        <v>30</v>
      </c>
      <c r="S16" s="50" t="s">
        <v>31</v>
      </c>
      <c r="T16" s="50" t="s">
        <v>32</v>
      </c>
      <c r="U16" s="50" t="s">
        <v>33</v>
      </c>
      <c r="V16" s="50" t="s">
        <v>34</v>
      </c>
      <c r="W16" s="52" t="s">
        <v>52</v>
      </c>
      <c r="X16" s="50" t="s">
        <v>53</v>
      </c>
      <c r="Y16" s="53" t="s">
        <v>35</v>
      </c>
      <c r="Z16" s="49" t="s">
        <v>78</v>
      </c>
      <c r="AA16" s="22" t="s">
        <v>79</v>
      </c>
      <c r="AB16" s="41" t="s">
        <v>4</v>
      </c>
      <c r="AC16" s="23"/>
    </row>
    <row r="17" spans="1:28" ht="15.75" thickBot="1">
      <c r="A17" s="24" t="s">
        <v>5</v>
      </c>
      <c r="B17" s="33">
        <f>26414+18534</f>
        <v>44948</v>
      </c>
      <c r="C17" s="33">
        <f>22052+14959</f>
        <v>37011</v>
      </c>
      <c r="D17" s="33">
        <f>17758+9617</f>
        <v>27375</v>
      </c>
      <c r="E17" s="33">
        <v>30366</v>
      </c>
      <c r="F17" s="33">
        <v>12284</v>
      </c>
      <c r="G17" s="34">
        <f>14419+6962</f>
        <v>21381</v>
      </c>
      <c r="H17" s="35">
        <f>18152+9092</f>
        <v>27244</v>
      </c>
      <c r="I17" s="35">
        <f>15464+8216</f>
        <v>23680</v>
      </c>
      <c r="J17" s="35">
        <f>9833+5350</f>
        <v>15183</v>
      </c>
      <c r="K17" s="35">
        <f>8283+4869</f>
        <v>13152</v>
      </c>
      <c r="L17" s="35">
        <f>55480+41175</f>
        <v>96655</v>
      </c>
      <c r="M17" s="35">
        <f>18717+7421</f>
        <v>26138</v>
      </c>
      <c r="N17" s="46">
        <f>46202+26057</f>
        <v>72259</v>
      </c>
      <c r="O17" s="46">
        <f>5244+4395</f>
        <v>9639</v>
      </c>
      <c r="P17" s="105">
        <v>12906</v>
      </c>
      <c r="Q17" s="46">
        <f>17736+10793</f>
        <v>28529</v>
      </c>
      <c r="R17" s="46">
        <f>6555+5016</f>
        <v>11571</v>
      </c>
      <c r="S17" s="33">
        <f>15741+7337</f>
        <v>23078</v>
      </c>
      <c r="T17" s="33">
        <f>14593+6774</f>
        <v>21367</v>
      </c>
      <c r="U17" s="33">
        <f>11646+4475</f>
        <v>16121</v>
      </c>
      <c r="V17" s="33">
        <f>9752+5362</f>
        <v>15114</v>
      </c>
      <c r="W17" s="34">
        <f>12455+7834</f>
        <v>20289</v>
      </c>
      <c r="X17" s="34">
        <f>11474+5106</f>
        <v>16580</v>
      </c>
      <c r="Y17" s="37">
        <f>2622+1751</f>
        <v>4373</v>
      </c>
      <c r="Z17" s="77">
        <f>1286+764</f>
        <v>2050</v>
      </c>
      <c r="AA17" s="102">
        <f>4490+3153</f>
        <v>7643</v>
      </c>
      <c r="AB17" s="101">
        <f>SUM(B17:AA17)</f>
        <v>636936</v>
      </c>
    </row>
    <row r="18" spans="1:14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25"/>
    </row>
    <row r="19" spans="1:12" ht="41.25" customHeight="1" thickBot="1">
      <c r="A19" s="113" t="s">
        <v>55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"/>
      <c r="L19" s="1"/>
    </row>
    <row r="20" spans="1:16" ht="71.25" customHeight="1" thickBot="1">
      <c r="A20" s="4"/>
      <c r="B20" s="22" t="s">
        <v>49</v>
      </c>
      <c r="C20" s="22" t="s">
        <v>54</v>
      </c>
      <c r="D20" s="26" t="s">
        <v>28</v>
      </c>
      <c r="E20" s="26" t="s">
        <v>22</v>
      </c>
      <c r="F20" s="22" t="s">
        <v>47</v>
      </c>
      <c r="G20" s="22" t="s">
        <v>48</v>
      </c>
      <c r="H20" s="52" t="s">
        <v>52</v>
      </c>
      <c r="I20" s="52" t="s">
        <v>53</v>
      </c>
      <c r="J20" s="41" t="s">
        <v>4</v>
      </c>
      <c r="K20" s="1"/>
      <c r="L20" s="1"/>
      <c r="M20" s="1"/>
      <c r="N20" s="1"/>
      <c r="O20" s="1"/>
      <c r="P20" s="1"/>
    </row>
    <row r="21" spans="1:16" ht="16.5" thickBot="1">
      <c r="A21" s="24" t="s">
        <v>25</v>
      </c>
      <c r="B21" s="32">
        <f>224404+8091</f>
        <v>232495</v>
      </c>
      <c r="C21" s="32">
        <f>152113+5483</f>
        <v>157596</v>
      </c>
      <c r="D21" s="28">
        <f>545459+15538</f>
        <v>560997</v>
      </c>
      <c r="E21" s="104">
        <f>86163-367</f>
        <v>85796</v>
      </c>
      <c r="F21" s="33">
        <f>177236+4984</f>
        <v>182220</v>
      </c>
      <c r="G21" s="33">
        <f>92618+2604</f>
        <v>95222</v>
      </c>
      <c r="H21" s="47">
        <f>65513+2363</f>
        <v>67876</v>
      </c>
      <c r="I21" s="48">
        <f>185936+5228</f>
        <v>191164</v>
      </c>
      <c r="J21" s="42">
        <f>SUM(B21:I21)</f>
        <v>1573366</v>
      </c>
      <c r="K21" s="1"/>
      <c r="L21" s="1"/>
      <c r="M21" s="1"/>
      <c r="N21" s="1"/>
      <c r="O21" s="1"/>
      <c r="P21" s="1"/>
    </row>
    <row r="22" spans="1:12" ht="15">
      <c r="A22" s="11"/>
      <c r="B22" s="12"/>
      <c r="C22" s="12"/>
      <c r="D22" s="12"/>
      <c r="E22" s="12"/>
      <c r="F22" s="9"/>
      <c r="G22" s="1"/>
      <c r="H22" s="1"/>
      <c r="I22" s="1"/>
      <c r="J22" s="1"/>
      <c r="K22" s="1"/>
      <c r="L22" s="1"/>
    </row>
    <row r="23" spans="1:12" ht="37.5" customHeight="1" thickBot="1">
      <c r="A23" s="115" t="s">
        <v>83</v>
      </c>
      <c r="B23" s="115"/>
      <c r="C23" s="115"/>
      <c r="D23" s="115"/>
      <c r="E23" s="115"/>
      <c r="F23" s="9"/>
      <c r="G23" s="1"/>
      <c r="H23" s="1"/>
      <c r="I23" s="1"/>
      <c r="J23" s="1"/>
      <c r="K23" s="1"/>
      <c r="L23" s="1"/>
    </row>
    <row r="24" spans="1:12" ht="27" thickBot="1">
      <c r="A24" s="4"/>
      <c r="B24" s="5" t="s">
        <v>8</v>
      </c>
      <c r="C24" s="59"/>
      <c r="D24" s="59"/>
      <c r="E24" s="59"/>
      <c r="F24" s="9"/>
      <c r="G24" s="1"/>
      <c r="H24" s="1"/>
      <c r="I24" s="1"/>
      <c r="J24" s="1"/>
      <c r="K24" s="1"/>
      <c r="L24" s="1"/>
    </row>
    <row r="25" spans="1:12" ht="15">
      <c r="A25" s="106" t="s">
        <v>84</v>
      </c>
      <c r="B25" s="107"/>
      <c r="C25" s="59"/>
      <c r="D25" s="59"/>
      <c r="E25" s="59"/>
      <c r="F25" s="9"/>
      <c r="G25" s="1"/>
      <c r="H25" s="1"/>
      <c r="I25" s="1"/>
      <c r="J25" s="1"/>
      <c r="K25" s="1"/>
      <c r="L25" s="1"/>
    </row>
    <row r="26" spans="1:12" ht="15.75" thickBot="1">
      <c r="A26" s="108" t="s">
        <v>85</v>
      </c>
      <c r="B26" s="109">
        <v>1192</v>
      </c>
      <c r="C26" s="1"/>
      <c r="D26" s="1"/>
      <c r="E26" s="1"/>
      <c r="F26" s="9"/>
      <c r="G26" s="1"/>
      <c r="H26" s="1"/>
      <c r="I26" s="1"/>
      <c r="J26" s="1"/>
      <c r="K26" s="1"/>
      <c r="L26" s="1"/>
    </row>
    <row r="27" spans="1:12" ht="15.75" thickBot="1">
      <c r="A27" s="57" t="s">
        <v>86</v>
      </c>
      <c r="B27" s="110">
        <f>SUM(B25:B26)</f>
        <v>1192</v>
      </c>
      <c r="F27" s="9"/>
      <c r="G27" s="1"/>
      <c r="H27" s="1"/>
      <c r="I27" s="1"/>
      <c r="J27" s="1"/>
      <c r="K27" s="1"/>
      <c r="L27" s="1"/>
    </row>
    <row r="28" spans="1:12" ht="15">
      <c r="A28" s="11"/>
      <c r="B28" s="12"/>
      <c r="C28" s="12"/>
      <c r="D28" s="12"/>
      <c r="E28" s="12"/>
      <c r="F28" s="9"/>
      <c r="G28" s="1"/>
      <c r="H28" s="1"/>
      <c r="I28" s="1"/>
      <c r="J28" s="1"/>
      <c r="K28" s="1"/>
      <c r="L28" s="1"/>
    </row>
    <row r="29" spans="1:14" ht="16.5" thickBot="1">
      <c r="A29" s="114" t="s">
        <v>56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</row>
    <row r="30" spans="1:20" ht="39.75" thickBot="1">
      <c r="A30" s="4"/>
      <c r="B30" s="54" t="s">
        <v>0</v>
      </c>
      <c r="C30" s="55" t="s">
        <v>57</v>
      </c>
      <c r="D30" s="5" t="s">
        <v>1</v>
      </c>
      <c r="E30" s="5" t="s">
        <v>2</v>
      </c>
      <c r="F30" s="5" t="s">
        <v>3</v>
      </c>
      <c r="G30" s="5" t="s">
        <v>58</v>
      </c>
      <c r="H30" s="5" t="s">
        <v>36</v>
      </c>
      <c r="I30" s="5" t="s">
        <v>59</v>
      </c>
      <c r="J30" s="5" t="s">
        <v>30</v>
      </c>
      <c r="K30" s="5" t="s">
        <v>60</v>
      </c>
      <c r="L30" s="5" t="s">
        <v>34</v>
      </c>
      <c r="M30" s="5" t="s">
        <v>32</v>
      </c>
      <c r="N30" s="5" t="s">
        <v>33</v>
      </c>
      <c r="O30" s="5" t="s">
        <v>61</v>
      </c>
      <c r="P30" s="26" t="s">
        <v>16</v>
      </c>
      <c r="Q30" s="26" t="s">
        <v>17</v>
      </c>
      <c r="R30" s="26" t="s">
        <v>18</v>
      </c>
      <c r="S30" s="26" t="s">
        <v>19</v>
      </c>
      <c r="T30" s="56" t="s">
        <v>4</v>
      </c>
    </row>
    <row r="31" spans="1:20" ht="15.75" thickBot="1">
      <c r="A31" s="57" t="s">
        <v>77</v>
      </c>
      <c r="B31" s="72">
        <v>14945</v>
      </c>
      <c r="C31" s="73">
        <v>7249</v>
      </c>
      <c r="D31" s="74">
        <v>6486</v>
      </c>
      <c r="E31" s="44">
        <v>7054</v>
      </c>
      <c r="F31" s="75">
        <v>2281</v>
      </c>
      <c r="G31" s="76">
        <v>1645</v>
      </c>
      <c r="H31" s="77">
        <v>11747</v>
      </c>
      <c r="I31" s="77">
        <v>4873</v>
      </c>
      <c r="J31" s="77">
        <v>1338</v>
      </c>
      <c r="K31" s="77">
        <v>6318</v>
      </c>
      <c r="L31" s="77">
        <v>4258</v>
      </c>
      <c r="M31" s="77">
        <v>1811</v>
      </c>
      <c r="N31" s="77">
        <v>1694</v>
      </c>
      <c r="O31" s="77">
        <v>2634</v>
      </c>
      <c r="P31" s="78">
        <v>3136</v>
      </c>
      <c r="Q31" s="78">
        <v>3212</v>
      </c>
      <c r="R31" s="78">
        <v>1944</v>
      </c>
      <c r="S31" s="78">
        <v>1142</v>
      </c>
      <c r="T31" s="58">
        <f>SUM(B31:S31)</f>
        <v>83767</v>
      </c>
    </row>
    <row r="32" spans="1:12" ht="15">
      <c r="A32" s="1"/>
      <c r="B32" s="59"/>
      <c r="C32" s="60"/>
      <c r="D32" s="60"/>
      <c r="E32" s="60"/>
      <c r="F32" s="61"/>
      <c r="G32" s="62"/>
      <c r="H32" s="63"/>
      <c r="I32" s="1"/>
      <c r="J32" s="1"/>
      <c r="L32" s="17"/>
    </row>
    <row r="33" spans="1:13" ht="16.5" thickBot="1">
      <c r="A33" s="114" t="s">
        <v>62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20" ht="39.75" thickBot="1">
      <c r="A34" s="4"/>
      <c r="B34" s="5" t="s">
        <v>0</v>
      </c>
      <c r="C34" s="6" t="s">
        <v>57</v>
      </c>
      <c r="D34" s="5" t="s">
        <v>1</v>
      </c>
      <c r="E34" s="5" t="s">
        <v>2</v>
      </c>
      <c r="F34" s="5" t="s">
        <v>3</v>
      </c>
      <c r="G34" s="5" t="s">
        <v>58</v>
      </c>
      <c r="H34" s="5" t="s">
        <v>36</v>
      </c>
      <c r="I34" s="5" t="s">
        <v>59</v>
      </c>
      <c r="J34" s="5" t="s">
        <v>30</v>
      </c>
      <c r="K34" s="5" t="s">
        <v>60</v>
      </c>
      <c r="L34" s="5" t="s">
        <v>34</v>
      </c>
      <c r="M34" s="5" t="s">
        <v>32</v>
      </c>
      <c r="N34" s="5" t="s">
        <v>33</v>
      </c>
      <c r="O34" s="5" t="s">
        <v>61</v>
      </c>
      <c r="P34" s="26" t="s">
        <v>16</v>
      </c>
      <c r="Q34" s="26" t="s">
        <v>17</v>
      </c>
      <c r="R34" s="26" t="s">
        <v>18</v>
      </c>
      <c r="S34" s="26" t="s">
        <v>19</v>
      </c>
      <c r="T34" s="56" t="s">
        <v>4</v>
      </c>
    </row>
    <row r="35" spans="1:20" ht="15.75" thickBot="1">
      <c r="A35" s="79" t="s">
        <v>77</v>
      </c>
      <c r="B35" s="80">
        <v>17139</v>
      </c>
      <c r="C35" s="81">
        <v>8313</v>
      </c>
      <c r="D35" s="81">
        <v>7438</v>
      </c>
      <c r="E35" s="81">
        <v>8089</v>
      </c>
      <c r="F35" s="82">
        <v>2616</v>
      </c>
      <c r="G35" s="83">
        <v>1886</v>
      </c>
      <c r="H35" s="83">
        <v>13472</v>
      </c>
      <c r="I35" s="82">
        <v>5588</v>
      </c>
      <c r="J35" s="83">
        <v>1534</v>
      </c>
      <c r="K35" s="83">
        <v>7246</v>
      </c>
      <c r="L35" s="81">
        <v>4883</v>
      </c>
      <c r="M35" s="84">
        <v>2078</v>
      </c>
      <c r="N35" s="85">
        <v>1943</v>
      </c>
      <c r="O35" s="86">
        <v>6042</v>
      </c>
      <c r="P35" s="87">
        <v>3597</v>
      </c>
      <c r="Q35" s="87">
        <v>3685</v>
      </c>
      <c r="R35" s="87">
        <v>2229</v>
      </c>
      <c r="S35" s="71">
        <v>1310</v>
      </c>
      <c r="T35" s="64">
        <f>SUM(B35:S35)</f>
        <v>99088</v>
      </c>
    </row>
    <row r="36" spans="1:20" ht="15.75" thickBot="1">
      <c r="A36" s="94" t="s">
        <v>63</v>
      </c>
      <c r="B36" s="88"/>
      <c r="C36" s="88"/>
      <c r="D36" s="77"/>
      <c r="E36" s="77"/>
      <c r="F36" s="89"/>
      <c r="G36" s="77"/>
      <c r="H36" s="89"/>
      <c r="I36" s="77"/>
      <c r="J36" s="89"/>
      <c r="K36" s="77"/>
      <c r="L36" s="90"/>
      <c r="M36" s="91"/>
      <c r="N36" s="88"/>
      <c r="O36" s="92">
        <v>1511</v>
      </c>
      <c r="P36" s="93"/>
      <c r="Q36" s="93"/>
      <c r="R36" s="93"/>
      <c r="S36" s="93"/>
      <c r="T36" s="58">
        <f>SUM(B36:O36)</f>
        <v>1511</v>
      </c>
    </row>
    <row r="37" spans="1:12" ht="15">
      <c r="A37" s="11"/>
      <c r="B37" s="12"/>
      <c r="C37" s="12"/>
      <c r="D37" s="12"/>
      <c r="E37" s="12"/>
      <c r="F37" s="9"/>
      <c r="G37" s="1"/>
      <c r="H37" s="1"/>
      <c r="I37" s="1"/>
      <c r="J37" s="1"/>
      <c r="K37" s="1"/>
      <c r="L37" s="1"/>
    </row>
    <row r="38" spans="1:11" ht="16.5" thickBot="1">
      <c r="A38" s="3" t="s">
        <v>64</v>
      </c>
      <c r="B38" s="18"/>
      <c r="C38" s="18"/>
      <c r="D38" s="18"/>
      <c r="E38" s="65"/>
      <c r="F38" s="18"/>
      <c r="G38" s="18"/>
      <c r="H38" s="18"/>
      <c r="I38" s="18"/>
      <c r="J38" s="60"/>
      <c r="K38" s="62"/>
    </row>
    <row r="39" spans="1:22" ht="52.5" thickBot="1">
      <c r="A39" s="4"/>
      <c r="B39" s="6" t="s">
        <v>6</v>
      </c>
      <c r="C39" s="6" t="s">
        <v>7</v>
      </c>
      <c r="D39" s="6" t="s">
        <v>8</v>
      </c>
      <c r="E39" s="6" t="s">
        <v>9</v>
      </c>
      <c r="F39" s="6" t="s">
        <v>10</v>
      </c>
      <c r="G39" s="6" t="s">
        <v>11</v>
      </c>
      <c r="H39" s="6" t="s">
        <v>12</v>
      </c>
      <c r="I39" s="66" t="s">
        <v>39</v>
      </c>
      <c r="J39" s="5" t="s">
        <v>29</v>
      </c>
      <c r="K39" s="6" t="s">
        <v>38</v>
      </c>
      <c r="L39" s="6" t="s">
        <v>42</v>
      </c>
      <c r="M39" s="6" t="s">
        <v>41</v>
      </c>
      <c r="N39" s="6" t="s">
        <v>65</v>
      </c>
      <c r="O39" s="5" t="s">
        <v>34</v>
      </c>
      <c r="P39" s="5" t="s">
        <v>32</v>
      </c>
      <c r="Q39" s="5" t="s">
        <v>66</v>
      </c>
      <c r="R39" s="26" t="s">
        <v>51</v>
      </c>
      <c r="S39" s="26" t="s">
        <v>50</v>
      </c>
      <c r="T39" s="26" t="s">
        <v>20</v>
      </c>
      <c r="U39" s="26" t="s">
        <v>21</v>
      </c>
      <c r="V39" s="41" t="s">
        <v>13</v>
      </c>
    </row>
    <row r="40" spans="1:22" ht="15.75" thickBot="1">
      <c r="A40" s="57" t="s">
        <v>77</v>
      </c>
      <c r="B40" s="95">
        <v>10204</v>
      </c>
      <c r="C40" s="95">
        <v>7397</v>
      </c>
      <c r="D40" s="95">
        <v>8645</v>
      </c>
      <c r="E40" s="95">
        <v>8873</v>
      </c>
      <c r="F40" s="95">
        <v>4442</v>
      </c>
      <c r="G40" s="95">
        <v>10093</v>
      </c>
      <c r="H40" s="95">
        <v>4689</v>
      </c>
      <c r="I40" s="96">
        <v>7555</v>
      </c>
      <c r="J40" s="77">
        <v>4569</v>
      </c>
      <c r="K40" s="77">
        <v>12495</v>
      </c>
      <c r="L40" s="77">
        <v>3330</v>
      </c>
      <c r="M40" s="77">
        <v>8411</v>
      </c>
      <c r="N40" s="77">
        <v>10822</v>
      </c>
      <c r="O40" s="77">
        <v>2769</v>
      </c>
      <c r="P40" s="77">
        <v>3308</v>
      </c>
      <c r="Q40" s="77">
        <v>2064</v>
      </c>
      <c r="R40" s="77">
        <v>1306</v>
      </c>
      <c r="S40" s="77">
        <v>4232</v>
      </c>
      <c r="T40" s="77">
        <v>3743</v>
      </c>
      <c r="U40" s="89">
        <v>1166</v>
      </c>
      <c r="V40" s="67">
        <f>SUM(B40:U40)</f>
        <v>120113</v>
      </c>
    </row>
    <row r="41" spans="1:12" ht="15">
      <c r="A41" s="11"/>
      <c r="B41" s="12"/>
      <c r="C41" s="12"/>
      <c r="D41" s="12"/>
      <c r="E41" s="12"/>
      <c r="F41" s="9"/>
      <c r="G41" s="1"/>
      <c r="H41" s="1"/>
      <c r="I41" s="1"/>
      <c r="J41" s="1"/>
      <c r="K41" s="1"/>
      <c r="L41" s="1"/>
    </row>
    <row r="42" spans="1:18" ht="16.5" thickBot="1">
      <c r="A42" s="3" t="s">
        <v>67</v>
      </c>
      <c r="B42" s="3"/>
      <c r="C42" s="3"/>
      <c r="D42" s="3"/>
      <c r="E42" s="3"/>
      <c r="F42" s="3"/>
      <c r="G42" s="3"/>
      <c r="H42" s="3"/>
      <c r="I42" s="3"/>
      <c r="J42" s="3"/>
      <c r="K42" s="1"/>
      <c r="N42" s="68"/>
      <c r="O42" s="69"/>
      <c r="P42" s="68"/>
      <c r="Q42" s="68"/>
      <c r="R42" s="68"/>
    </row>
    <row r="43" spans="1:20" ht="39.75" thickBot="1">
      <c r="A43" s="4"/>
      <c r="B43" s="70" t="s">
        <v>68</v>
      </c>
      <c r="C43" s="70" t="s">
        <v>69</v>
      </c>
      <c r="D43" s="21" t="s">
        <v>1</v>
      </c>
      <c r="E43" s="5" t="s">
        <v>2</v>
      </c>
      <c r="F43" s="22" t="s">
        <v>3</v>
      </c>
      <c r="G43" s="5" t="s">
        <v>58</v>
      </c>
      <c r="H43" s="5" t="s">
        <v>36</v>
      </c>
      <c r="I43" s="5" t="s">
        <v>59</v>
      </c>
      <c r="J43" s="5" t="s">
        <v>30</v>
      </c>
      <c r="K43" s="5" t="s">
        <v>60</v>
      </c>
      <c r="L43" s="5" t="s">
        <v>34</v>
      </c>
      <c r="M43" s="5" t="s">
        <v>32</v>
      </c>
      <c r="N43" s="5" t="s">
        <v>33</v>
      </c>
      <c r="O43" s="5" t="s">
        <v>61</v>
      </c>
      <c r="P43" s="26" t="s">
        <v>16</v>
      </c>
      <c r="Q43" s="26" t="s">
        <v>17</v>
      </c>
      <c r="R43" s="26" t="s">
        <v>18</v>
      </c>
      <c r="S43" s="26" t="s">
        <v>19</v>
      </c>
      <c r="T43" s="41" t="s">
        <v>4</v>
      </c>
    </row>
    <row r="44" spans="1:20" ht="15.75" thickBot="1">
      <c r="A44" s="57" t="s">
        <v>77</v>
      </c>
      <c r="B44" s="72">
        <v>309</v>
      </c>
      <c r="C44" s="97">
        <v>261</v>
      </c>
      <c r="D44" s="72">
        <v>184</v>
      </c>
      <c r="E44" s="97">
        <v>355</v>
      </c>
      <c r="F44" s="44">
        <v>166</v>
      </c>
      <c r="G44" s="76">
        <v>61</v>
      </c>
      <c r="H44" s="77">
        <v>464</v>
      </c>
      <c r="I44" s="77">
        <v>215</v>
      </c>
      <c r="J44" s="77">
        <v>204</v>
      </c>
      <c r="K44" s="77">
        <v>181</v>
      </c>
      <c r="L44" s="77">
        <v>74</v>
      </c>
      <c r="M44" s="77">
        <v>170</v>
      </c>
      <c r="N44" s="77">
        <v>149</v>
      </c>
      <c r="O44" s="77">
        <v>32</v>
      </c>
      <c r="P44" s="77">
        <v>213</v>
      </c>
      <c r="Q44" s="77">
        <v>243</v>
      </c>
      <c r="R44" s="78">
        <v>113</v>
      </c>
      <c r="S44" s="78">
        <v>115</v>
      </c>
      <c r="T44" s="67">
        <f>SUM(B44:S44)</f>
        <v>3509</v>
      </c>
    </row>
    <row r="45" spans="1:12" ht="15">
      <c r="A45" s="11"/>
      <c r="B45" s="12"/>
      <c r="C45" s="12"/>
      <c r="D45" s="12"/>
      <c r="E45" s="12"/>
      <c r="F45" s="9"/>
      <c r="G45" s="1"/>
      <c r="H45" s="1"/>
      <c r="I45" s="1"/>
      <c r="J45" s="1"/>
      <c r="K45" s="1"/>
      <c r="L45" s="1"/>
    </row>
    <row r="46" spans="1:12" ht="16.5" thickBot="1">
      <c r="A46" s="114" t="s">
        <v>73</v>
      </c>
      <c r="B46" s="114"/>
      <c r="C46" s="114"/>
      <c r="D46" s="114"/>
      <c r="E46" s="114"/>
      <c r="F46" s="114"/>
      <c r="G46" s="114"/>
      <c r="H46" s="114"/>
      <c r="I46" s="114"/>
      <c r="J46" s="1"/>
      <c r="K46" s="1"/>
      <c r="L46" s="1"/>
    </row>
    <row r="47" spans="1:13" ht="65.25" thickBot="1">
      <c r="A47" s="4"/>
      <c r="B47" s="22" t="s">
        <v>74</v>
      </c>
      <c r="C47" s="22" t="s">
        <v>54</v>
      </c>
      <c r="D47" s="22" t="s">
        <v>75</v>
      </c>
      <c r="E47" s="22" t="s">
        <v>72</v>
      </c>
      <c r="F47" s="22" t="s">
        <v>76</v>
      </c>
      <c r="G47" s="22" t="s">
        <v>71</v>
      </c>
      <c r="H47" s="22" t="s">
        <v>70</v>
      </c>
      <c r="I47" s="26" t="s">
        <v>22</v>
      </c>
      <c r="J47" s="41" t="s">
        <v>4</v>
      </c>
      <c r="K47" s="1"/>
      <c r="L47" s="1"/>
      <c r="M47" s="1"/>
    </row>
    <row r="48" spans="1:13" ht="15.75" thickBot="1">
      <c r="A48" s="57" t="s">
        <v>77</v>
      </c>
      <c r="B48" s="98">
        <v>2858</v>
      </c>
      <c r="C48" s="98">
        <v>1843</v>
      </c>
      <c r="D48" s="99">
        <v>6180</v>
      </c>
      <c r="E48" s="33">
        <v>972</v>
      </c>
      <c r="F48" s="33">
        <v>997</v>
      </c>
      <c r="G48" s="33">
        <v>2408</v>
      </c>
      <c r="H48" s="100">
        <v>2267</v>
      </c>
      <c r="I48" s="111">
        <v>1128</v>
      </c>
      <c r="J48" s="67">
        <f>SUM(B48:I48)</f>
        <v>18653</v>
      </c>
      <c r="K48" s="1"/>
      <c r="L48" s="1"/>
      <c r="M48" s="1"/>
    </row>
    <row r="49" spans="1:12" ht="15">
      <c r="A49" s="11"/>
      <c r="B49" s="12"/>
      <c r="C49" s="12"/>
      <c r="D49" s="12"/>
      <c r="E49" s="12"/>
      <c r="F49" s="9"/>
      <c r="G49" s="1"/>
      <c r="H49" s="1"/>
      <c r="I49" s="1"/>
      <c r="J49" s="1"/>
      <c r="K49" s="1"/>
      <c r="L49" s="1"/>
    </row>
    <row r="50" spans="1:12" ht="15">
      <c r="A50" s="11"/>
      <c r="B50" s="12"/>
      <c r="C50" s="12"/>
      <c r="D50" s="12"/>
      <c r="E50" s="12"/>
      <c r="F50" s="9"/>
      <c r="G50" s="1"/>
      <c r="H50" s="1"/>
      <c r="I50" s="1"/>
      <c r="J50" s="1"/>
      <c r="K50" s="1"/>
      <c r="L50" s="1"/>
    </row>
    <row r="51" spans="1:12" ht="12.75">
      <c r="A51" s="11"/>
      <c r="B51" s="1" t="s">
        <v>14</v>
      </c>
      <c r="C51" s="1"/>
      <c r="D51" s="1"/>
      <c r="E51" s="1"/>
      <c r="F51" s="1"/>
      <c r="G51" s="1"/>
      <c r="H51" s="1" t="s">
        <v>15</v>
      </c>
      <c r="I51" s="1"/>
      <c r="J51" s="1"/>
      <c r="K51" s="1"/>
      <c r="L51" s="1"/>
    </row>
  </sheetData>
  <sheetProtection/>
  <mergeCells count="6">
    <mergeCell ref="A5:J5"/>
    <mergeCell ref="A19:J19"/>
    <mergeCell ref="A29:N29"/>
    <mergeCell ref="A33:M33"/>
    <mergeCell ref="A46:I46"/>
    <mergeCell ref="A23:E2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Arita Bauska</cp:lastModifiedBy>
  <cp:lastPrinted>2022-10-12T21:38:19Z</cp:lastPrinted>
  <dcterms:created xsi:type="dcterms:W3CDTF">2016-12-13T09:18:45Z</dcterms:created>
  <dcterms:modified xsi:type="dcterms:W3CDTF">2022-10-27T12:25:17Z</dcterms:modified>
  <cp:category/>
  <cp:version/>
  <cp:contentType/>
  <cp:contentStatus/>
</cp:coreProperties>
</file>