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apa1" sheetId="1" r:id="rId1"/>
  </sheets>
  <definedNames>
    <definedName name="_xlnm.Print_Area" localSheetId="0">'Lapa1'!$A$1:$M$27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<sst xmlns="http://schemas.openxmlformats.org/spreadsheetml/2006/main" count="38" uniqueCount="38">
  <si>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Pielikums </t>
  </si>
  <si>
    <t xml:space="preserve">Ogres novada pašvaldības pirmsskolas izglītības iestāžu izdevumi vienam izglītojamam mēnesī 2017. gadā </t>
  </si>
  <si>
    <t xml:space="preserve">aprēķināti pēc iepriekšējā gada naudas plūsmas uzskaitītiem izdevumiem (EUR)  </t>
  </si>
  <si>
    <t>EKK kods</t>
  </si>
  <si>
    <t>Izdevumi</t>
  </si>
  <si>
    <t>Sprīdītis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</si>
  <si>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</si>
  <si>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</si>
  <si>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</si>
  <si>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</si>
  <si>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</si>
  <si>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</si>
  <si>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</si>
  <si>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>Ķeipenes PII Saulīte</t>
  </si>
  <si>
    <t>Madlienas PII Taurenītis</t>
  </si>
  <si>
    <t>Kopā/
Vidējās izmaksas</t>
  </si>
  <si>
    <t>Atalgojums (izņemot mērķdotāciju)</t>
  </si>
  <si>
    <t>Darba devēja VSAOI, pabalsti, kompensācijas</t>
  </si>
  <si>
    <t>Mācību, darba un dienesta komandējumi, dienesta, darba braucieni</t>
  </si>
  <si>
    <t>Pakalpojumu samaksa</t>
  </si>
  <si>
    <t>Krājumi, materiāli, energoresursi, biroja preces, inventārs</t>
  </si>
  <si>
    <t>Izdevumi periodikas  iegādei</t>
  </si>
  <si>
    <t>Kopā pašvaldības līdzekļi</t>
  </si>
  <si>
    <t>Pamatlīdzekļu nolietojums</t>
  </si>
  <si>
    <t>Kopējie uzturēšanas izdevumi</t>
  </si>
  <si>
    <t>Valsts budžeta mērķdotācija pedagogu atalgojumam</t>
  </si>
  <si>
    <t>Valsts budžeta dotācija mācību līdzekļiem</t>
  </si>
  <si>
    <t>Pavisam kopā uzturēšanas izdevumi</t>
  </si>
  <si>
    <t>Kopējais izglītojamo skaits uz 01.09.2016.g.</t>
  </si>
  <si>
    <t xml:space="preserve">Tai skaitā 1.5-4 gadīgo izglītojamo skaits </t>
  </si>
  <si>
    <t xml:space="preserve">Tai skaitā 5-6 gadīgo izglītojamo skaits </t>
  </si>
  <si>
    <t>Viena 1.5-4 gadīgā audzēkņa izmaksas mēnesī</t>
  </si>
  <si>
    <t>Viena obligātās sagatavošanas pamatizglītības ieguvei izglītojamā izmaksas mēnesī (5-6 gadīgie audzēkņi)</t>
  </si>
  <si>
    <t>Budžeta nodaļas vadītāja</t>
  </si>
  <si>
    <t>S. Velberga</t>
  </si>
  <si>
    <t>Aprēķins veikts atbilstoši MK noteikumiem Nr. 709 "Noteikumi par izmaksu noteikšanas metodiku un kārtību, kādā pašvaldība atbilstoši tās noteiktajām vidējām izmaksām sedz pirmsskolas izglītības programmas izmaksas privātai izglītības iestādei"</t>
  </si>
  <si>
    <t>Sagatavoja ekonomiste:  E.Dzedzele, 65071183</t>
  </si>
  <si>
    <t>Ogres novada pašvaldības 19.01.2017. lēmumam (protokols Nr.1 ;12.§)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</si>
</sst>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0"/>
      <color indexed="4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4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7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00B05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48" applyFont="1" applyFill="1" applyAlignment="1">
      <alignment horizontal="left"/>
      <protection/>
    </xf>
    <xf numFmtId="0" fontId="3" fillId="0" borderId="0" xfId="48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5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59" fillId="0" borderId="0" xfId="0" applyFont="1" applyFill="1" applyAlignment="1">
      <alignment/>
    </xf>
    <xf numFmtId="0" fontId="58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8" fillId="0" borderId="17" xfId="0" applyFont="1" applyBorder="1" applyAlignment="1">
      <alignment/>
    </xf>
    <xf numFmtId="0" fontId="9" fillId="0" borderId="18" xfId="0" applyFont="1" applyBorder="1" applyAlignment="1">
      <alignment horizontal="left" wrapText="1"/>
    </xf>
    <xf numFmtId="1" fontId="4" fillId="0" borderId="20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0" fontId="5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8" fillId="0" borderId="21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4" fillId="0" borderId="23" xfId="0" applyFont="1" applyFill="1" applyBorder="1" applyAlignment="1">
      <alignment/>
    </xf>
    <xf numFmtId="0" fontId="58" fillId="0" borderId="24" xfId="0" applyFont="1" applyBorder="1" applyAlignment="1">
      <alignment/>
    </xf>
    <xf numFmtId="0" fontId="8" fillId="0" borderId="11" xfId="0" applyFont="1" applyBorder="1" applyAlignment="1">
      <alignment horizontal="right"/>
    </xf>
    <xf numFmtId="1" fontId="7" fillId="0" borderId="0" xfId="0" applyNumberFormat="1" applyFont="1" applyFill="1" applyAlignment="1">
      <alignment/>
    </xf>
    <xf numFmtId="0" fontId="8" fillId="0" borderId="25" xfId="0" applyFont="1" applyFill="1" applyBorder="1" applyAlignment="1">
      <alignment horizontal="right"/>
    </xf>
    <xf numFmtId="0" fontId="58" fillId="0" borderId="26" xfId="0" applyFont="1" applyBorder="1" applyAlignment="1">
      <alignment/>
    </xf>
    <xf numFmtId="0" fontId="58" fillId="0" borderId="10" xfId="0" applyFont="1" applyBorder="1" applyAlignment="1">
      <alignment/>
    </xf>
    <xf numFmtId="0" fontId="8" fillId="0" borderId="11" xfId="0" applyFont="1" applyFill="1" applyBorder="1" applyAlignment="1">
      <alignment horizontal="right"/>
    </xf>
    <xf numFmtId="2" fontId="7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" fontId="58" fillId="0" borderId="0" xfId="0" applyNumberFormat="1" applyFont="1" applyAlignment="1">
      <alignment/>
    </xf>
    <xf numFmtId="0" fontId="11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0" fillId="0" borderId="0" xfId="0" applyNumberFormat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" fontId="2" fillId="0" borderId="3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61" fillId="0" borderId="31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1" fillId="0" borderId="14" xfId="0" applyFont="1" applyBorder="1" applyAlignment="1">
      <alignment/>
    </xf>
    <xf numFmtId="0" fontId="61" fillId="0" borderId="25" xfId="0" applyFont="1" applyBorder="1" applyAlignment="1">
      <alignment/>
    </xf>
    <xf numFmtId="0" fontId="2" fillId="0" borderId="16" xfId="0" applyFont="1" applyBorder="1" applyAlignment="1">
      <alignment horizontal="right"/>
    </xf>
    <xf numFmtId="1" fontId="61" fillId="0" borderId="32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33" xfId="0" applyFont="1" applyFill="1" applyBorder="1" applyAlignment="1">
      <alignment horizontal="right"/>
    </xf>
    <xf numFmtId="1" fontId="61" fillId="0" borderId="34" xfId="0" applyNumberFormat="1" applyFont="1" applyBorder="1" applyAlignment="1">
      <alignment/>
    </xf>
    <xf numFmtId="1" fontId="62" fillId="0" borderId="34" xfId="0" applyNumberFormat="1" applyFont="1" applyBorder="1" applyAlignment="1">
      <alignment/>
    </xf>
    <xf numFmtId="0" fontId="4" fillId="0" borderId="22" xfId="0" applyFont="1" applyFill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1" fontId="63" fillId="0" borderId="29" xfId="0" applyNumberFormat="1" applyFont="1" applyBorder="1" applyAlignment="1">
      <alignment/>
    </xf>
    <xf numFmtId="0" fontId="7" fillId="0" borderId="18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" fontId="63" fillId="0" borderId="34" xfId="0" applyNumberFormat="1" applyFont="1" applyBorder="1" applyAlignment="1">
      <alignment/>
    </xf>
    <xf numFmtId="0" fontId="2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61" fillId="0" borderId="37" xfId="0" applyNumberFormat="1" applyFont="1" applyBorder="1" applyAlignment="1">
      <alignment/>
    </xf>
    <xf numFmtId="2" fontId="7" fillId="0" borderId="11" xfId="0" applyNumberFormat="1" applyFont="1" applyFill="1" applyBorder="1" applyAlignment="1">
      <alignment horizontal="right"/>
    </xf>
    <xf numFmtId="2" fontId="7" fillId="33" borderId="29" xfId="0" applyNumberFormat="1" applyFont="1" applyFill="1" applyBorder="1" applyAlignment="1">
      <alignment horizontal="right"/>
    </xf>
    <xf numFmtId="2" fontId="7" fillId="34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/>
    </xf>
  </cellXfs>
  <cellStyles count="4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Specbudz.kopsavilkums 2006.g un korekc.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R10" sqref="R9:R10"/>
    </sheetView>
  </sheetViews>
  <sheetFormatPr defaultColWidth="9.140625" defaultRowHeight="15"/>
  <cols>
    <col min="1" max="1" width="5.7109375" style="0" customWidth="1"/>
    <col min="2" max="2" width="39.28125" style="0" customWidth="1"/>
    <col min="3" max="3" width="8.00390625" style="0" customWidth="1"/>
    <col min="4" max="4" width="7.8515625" style="0" customWidth="1"/>
    <col min="5" max="5" width="8.8515625" style="0" customWidth="1"/>
    <col min="6" max="6" width="9.140625" style="0" customWidth="1"/>
    <col min="7" max="7" width="7.00390625" style="0" customWidth="1"/>
    <col min="8" max="8" width="7.140625" style="0" customWidth="1"/>
    <col min="9" max="9" width="8.57421875" style="0" customWidth="1"/>
    <col min="10" max="10" width="9.00390625" style="0" customWidth="1"/>
    <col min="11" max="11" width="10.57421875" style="0" customWidth="1"/>
    <col min="12" max="12" width="11.140625" style="0" customWidth="1"/>
    <col min="13" max="13" width="10.00390625" style="0" customWidth="1"/>
  </cols>
  <sheetData>
    <row r="1" spans="1:16" ht="15">
      <c r="A1" s="1"/>
      <c r="B1" s="2"/>
      <c r="C1" s="3"/>
      <c r="D1" s="3"/>
      <c r="E1" s="4"/>
      <c r="F1" s="5"/>
      <c r="G1" s="7" t="s">
        <v>0</v>
      </c>
      <c r="H1" s="6"/>
      <c r="J1" s="8"/>
      <c r="K1" s="8"/>
      <c r="L1" s="1"/>
      <c r="M1" s="1"/>
      <c r="O1" s="1"/>
      <c r="P1" s="1"/>
    </row>
    <row r="2" spans="1:16" ht="15.75">
      <c r="A2" s="1"/>
      <c r="B2" s="133"/>
      <c r="C2" s="133"/>
      <c r="D2" s="133"/>
      <c r="E2" s="9"/>
      <c r="F2" s="9"/>
      <c r="G2" s="11" t="s">
        <v>37</v>
      </c>
      <c r="H2" s="10"/>
      <c r="J2" s="8"/>
      <c r="K2" s="8"/>
      <c r="L2" s="1"/>
      <c r="M2" s="1"/>
      <c r="O2" s="1"/>
      <c r="P2" s="1"/>
    </row>
    <row r="3" spans="1:16" ht="15">
      <c r="A3" s="1"/>
      <c r="B3" s="5"/>
      <c r="C3" s="5"/>
      <c r="D3" s="5"/>
      <c r="E3" s="9"/>
      <c r="F3" s="9"/>
      <c r="G3" s="11"/>
      <c r="H3" s="10"/>
      <c r="J3" s="8"/>
      <c r="K3" s="8"/>
      <c r="L3" s="1"/>
      <c r="M3" s="1"/>
      <c r="O3" s="1"/>
      <c r="P3" s="1"/>
    </row>
    <row r="4" spans="1:16" ht="15.75">
      <c r="A4" s="1"/>
      <c r="B4" s="134" t="s">
        <v>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ht="16.5" thickBot="1">
      <c r="A5" s="1"/>
      <c r="B5" s="12" t="s">
        <v>2</v>
      </c>
      <c r="C5" s="13"/>
      <c r="D5" s="14"/>
      <c r="E5" s="1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5" ht="48" customHeight="1" thickBot="1">
      <c r="A6" s="15" t="s">
        <v>3</v>
      </c>
      <c r="B6" s="16" t="s">
        <v>4</v>
      </c>
      <c r="C6" s="93" t="s">
        <v>5</v>
      </c>
      <c r="D6" s="93" t="s">
        <v>6</v>
      </c>
      <c r="E6" s="93" t="s">
        <v>7</v>
      </c>
      <c r="F6" s="93" t="s">
        <v>8</v>
      </c>
      <c r="G6" s="94" t="s">
        <v>9</v>
      </c>
      <c r="H6" s="93" t="s">
        <v>10</v>
      </c>
      <c r="I6" s="93" t="s">
        <v>11</v>
      </c>
      <c r="J6" s="94" t="s">
        <v>12</v>
      </c>
      <c r="K6" s="95" t="s">
        <v>13</v>
      </c>
      <c r="L6" s="96" t="s">
        <v>14</v>
      </c>
      <c r="M6" s="97" t="s">
        <v>15</v>
      </c>
      <c r="N6" s="1"/>
      <c r="O6" s="1"/>
    </row>
    <row r="7" spans="1:15" ht="15">
      <c r="A7" s="17">
        <v>1100</v>
      </c>
      <c r="B7" s="18" t="s">
        <v>16</v>
      </c>
      <c r="C7" s="98">
        <f>140049</f>
        <v>140049</v>
      </c>
      <c r="D7" s="98">
        <f>286000</f>
        <v>286000</v>
      </c>
      <c r="E7" s="98">
        <f>291013</f>
        <v>291013</v>
      </c>
      <c r="F7" s="98">
        <v>326724</v>
      </c>
      <c r="G7" s="98">
        <v>350029</v>
      </c>
      <c r="H7" s="98">
        <v>179370</v>
      </c>
      <c r="I7" s="99">
        <v>305350</v>
      </c>
      <c r="J7" s="100">
        <v>215270</v>
      </c>
      <c r="K7" s="98">
        <v>60386</v>
      </c>
      <c r="L7" s="101">
        <v>170884</v>
      </c>
      <c r="M7" s="102">
        <f aca="true" t="shared" si="0" ref="M7:M17">SUM(C7:L7)</f>
        <v>2325075</v>
      </c>
      <c r="N7" s="1"/>
      <c r="O7" s="1"/>
    </row>
    <row r="8" spans="1:15" ht="15">
      <c r="A8" s="17">
        <v>1200</v>
      </c>
      <c r="B8" s="18" t="s">
        <v>17</v>
      </c>
      <c r="C8" s="103">
        <f>42201</f>
        <v>42201</v>
      </c>
      <c r="D8" s="103">
        <f>86498</f>
        <v>86498</v>
      </c>
      <c r="E8" s="103">
        <v>86559</v>
      </c>
      <c r="F8" s="103">
        <v>96917</v>
      </c>
      <c r="G8" s="103">
        <v>110230</v>
      </c>
      <c r="H8" s="103">
        <v>53758</v>
      </c>
      <c r="I8" s="103">
        <v>90929</v>
      </c>
      <c r="J8" s="103">
        <v>61667</v>
      </c>
      <c r="K8" s="103">
        <v>19557</v>
      </c>
      <c r="L8" s="104">
        <v>53080</v>
      </c>
      <c r="M8" s="102">
        <f t="shared" si="0"/>
        <v>701396</v>
      </c>
      <c r="N8" s="1"/>
      <c r="O8" s="1"/>
    </row>
    <row r="9" spans="1:15" ht="30">
      <c r="A9" s="17">
        <v>2100</v>
      </c>
      <c r="B9" s="19" t="s">
        <v>18</v>
      </c>
      <c r="C9" s="105">
        <v>0</v>
      </c>
      <c r="D9" s="105">
        <v>0</v>
      </c>
      <c r="E9" s="105">
        <v>12</v>
      </c>
      <c r="F9" s="105">
        <v>12</v>
      </c>
      <c r="G9" s="105">
        <v>0</v>
      </c>
      <c r="H9" s="105">
        <v>12</v>
      </c>
      <c r="I9" s="105">
        <v>0</v>
      </c>
      <c r="J9" s="105">
        <v>12</v>
      </c>
      <c r="K9" s="105">
        <v>38</v>
      </c>
      <c r="L9" s="101">
        <v>0</v>
      </c>
      <c r="M9" s="102">
        <f t="shared" si="0"/>
        <v>86</v>
      </c>
      <c r="N9" s="1"/>
      <c r="O9" s="1"/>
    </row>
    <row r="10" spans="1:15" ht="15">
      <c r="A10" s="17">
        <v>2200</v>
      </c>
      <c r="B10" s="20" t="s">
        <v>19</v>
      </c>
      <c r="C10" s="105">
        <v>42943</v>
      </c>
      <c r="D10" s="105">
        <v>62694</v>
      </c>
      <c r="E10" s="105">
        <v>55301</v>
      </c>
      <c r="F10" s="105">
        <v>53370</v>
      </c>
      <c r="G10" s="105">
        <f>59054</f>
        <v>59054</v>
      </c>
      <c r="H10" s="105">
        <v>31719</v>
      </c>
      <c r="I10" s="105">
        <v>48182</v>
      </c>
      <c r="J10" s="105">
        <v>30047</v>
      </c>
      <c r="K10" s="105">
        <v>12869</v>
      </c>
      <c r="L10" s="101">
        <v>35998</v>
      </c>
      <c r="M10" s="102">
        <f t="shared" si="0"/>
        <v>432177</v>
      </c>
      <c r="N10" s="1"/>
      <c r="O10" s="1"/>
    </row>
    <row r="11" spans="1:15" ht="30">
      <c r="A11" s="17">
        <v>2300</v>
      </c>
      <c r="B11" s="19" t="s">
        <v>20</v>
      </c>
      <c r="C11" s="106">
        <v>8824</v>
      </c>
      <c r="D11" s="106">
        <v>27373</v>
      </c>
      <c r="E11" s="106">
        <v>24832</v>
      </c>
      <c r="F11" s="106">
        <v>17207</v>
      </c>
      <c r="G11" s="106">
        <v>15725</v>
      </c>
      <c r="H11" s="106">
        <v>12904</v>
      </c>
      <c r="I11" s="106">
        <v>17309</v>
      </c>
      <c r="J11" s="106">
        <v>7515</v>
      </c>
      <c r="K11" s="106">
        <v>3926</v>
      </c>
      <c r="L11" s="107">
        <v>5498</v>
      </c>
      <c r="M11" s="102">
        <f t="shared" si="0"/>
        <v>141113</v>
      </c>
      <c r="N11" s="1"/>
      <c r="O11" s="1"/>
    </row>
    <row r="12" spans="1:15" ht="15">
      <c r="A12" s="17">
        <v>2400</v>
      </c>
      <c r="B12" s="20" t="s">
        <v>21</v>
      </c>
      <c r="C12" s="108"/>
      <c r="D12" s="108"/>
      <c r="E12" s="108"/>
      <c r="F12" s="108"/>
      <c r="G12" s="108"/>
      <c r="H12" s="108"/>
      <c r="I12" s="108"/>
      <c r="J12" s="109"/>
      <c r="K12" s="110"/>
      <c r="L12" s="107"/>
      <c r="M12" s="102">
        <f>SUM(C12:L12)</f>
        <v>0</v>
      </c>
      <c r="N12" s="1"/>
      <c r="O12" s="1"/>
    </row>
    <row r="13" spans="1:15" ht="15.75" thickBot="1">
      <c r="A13" s="22"/>
      <c r="B13" s="23" t="s">
        <v>22</v>
      </c>
      <c r="C13" s="111">
        <f>SUM(C7:C12)</f>
        <v>234017</v>
      </c>
      <c r="D13" s="111">
        <f aca="true" t="shared" si="1" ref="D13:L13">SUM(D7:D12)</f>
        <v>462565</v>
      </c>
      <c r="E13" s="111">
        <f t="shared" si="1"/>
        <v>457717</v>
      </c>
      <c r="F13" s="111">
        <f t="shared" si="1"/>
        <v>494230</v>
      </c>
      <c r="G13" s="111">
        <f t="shared" si="1"/>
        <v>535038</v>
      </c>
      <c r="H13" s="111">
        <f t="shared" si="1"/>
        <v>277763</v>
      </c>
      <c r="I13" s="111">
        <f t="shared" si="1"/>
        <v>461770</v>
      </c>
      <c r="J13" s="111">
        <f t="shared" si="1"/>
        <v>314511</v>
      </c>
      <c r="K13" s="111">
        <f t="shared" si="1"/>
        <v>96776</v>
      </c>
      <c r="L13" s="111">
        <f t="shared" si="1"/>
        <v>265460</v>
      </c>
      <c r="M13" s="112">
        <f>SUM(C13:L13)</f>
        <v>3599847</v>
      </c>
      <c r="N13" s="1"/>
      <c r="O13" s="1"/>
    </row>
    <row r="14" spans="1:15" ht="15">
      <c r="A14" s="24"/>
      <c r="B14" s="25" t="s">
        <v>23</v>
      </c>
      <c r="C14" s="113">
        <v>10632</v>
      </c>
      <c r="D14" s="113">
        <v>23196</v>
      </c>
      <c r="E14" s="113">
        <v>25287</v>
      </c>
      <c r="F14" s="113">
        <v>28217</v>
      </c>
      <c r="G14" s="113">
        <v>25943</v>
      </c>
      <c r="H14" s="113">
        <v>7222</v>
      </c>
      <c r="I14" s="113">
        <v>44992</v>
      </c>
      <c r="J14" s="114">
        <v>32567</v>
      </c>
      <c r="K14" s="114">
        <v>3825</v>
      </c>
      <c r="L14" s="115">
        <v>17323</v>
      </c>
      <c r="M14" s="116">
        <f>SUM(C14:L14)</f>
        <v>219204</v>
      </c>
      <c r="N14" s="26"/>
      <c r="O14" s="27"/>
    </row>
    <row r="15" spans="1:15" ht="15.75" thickBot="1">
      <c r="A15" s="28"/>
      <c r="B15" s="23" t="s">
        <v>24</v>
      </c>
      <c r="C15" s="108">
        <f>C13+C14</f>
        <v>244649</v>
      </c>
      <c r="D15" s="108">
        <f aca="true" t="shared" si="2" ref="D15:K15">D13+D14</f>
        <v>485761</v>
      </c>
      <c r="E15" s="108">
        <f t="shared" si="2"/>
        <v>483004</v>
      </c>
      <c r="F15" s="108">
        <f t="shared" si="2"/>
        <v>522447</v>
      </c>
      <c r="G15" s="108">
        <f t="shared" si="2"/>
        <v>560981</v>
      </c>
      <c r="H15" s="108">
        <f t="shared" si="2"/>
        <v>284985</v>
      </c>
      <c r="I15" s="108">
        <f t="shared" si="2"/>
        <v>506762</v>
      </c>
      <c r="J15" s="108">
        <f t="shared" si="2"/>
        <v>347078</v>
      </c>
      <c r="K15" s="108">
        <f t="shared" si="2"/>
        <v>100601</v>
      </c>
      <c r="L15" s="108">
        <f>L13+L14</f>
        <v>282783</v>
      </c>
      <c r="M15" s="112">
        <f>SUM(C15:L15)</f>
        <v>3819051</v>
      </c>
      <c r="N15" s="26"/>
      <c r="O15" s="27"/>
    </row>
    <row r="16" spans="1:15" ht="30">
      <c r="A16" s="29"/>
      <c r="B16" s="30" t="s">
        <v>25</v>
      </c>
      <c r="C16" s="31">
        <f>21993+12667</f>
        <v>34660</v>
      </c>
      <c r="D16" s="31">
        <f>49875+28886</f>
        <v>78761</v>
      </c>
      <c r="E16" s="31">
        <f>47087+23790</f>
        <v>70877</v>
      </c>
      <c r="F16" s="31">
        <f>58662+34427</f>
        <v>93089</v>
      </c>
      <c r="G16" s="31">
        <f>65391+33583</f>
        <v>98974</v>
      </c>
      <c r="H16" s="31">
        <f>18000+8178</f>
        <v>26178</v>
      </c>
      <c r="I16" s="31">
        <f>39705+21739</f>
        <v>61444</v>
      </c>
      <c r="J16" s="32">
        <v>35666</v>
      </c>
      <c r="K16" s="32">
        <f>3845+9257</f>
        <v>13102</v>
      </c>
      <c r="L16" s="32">
        <f>17817+11120</f>
        <v>28937</v>
      </c>
      <c r="M16" s="117">
        <f t="shared" si="0"/>
        <v>541688</v>
      </c>
      <c r="N16" s="33"/>
      <c r="O16" s="34"/>
    </row>
    <row r="17" spans="1:15" ht="15.75" thickBot="1">
      <c r="A17" s="35"/>
      <c r="B17" s="36" t="s">
        <v>26</v>
      </c>
      <c r="C17" s="118">
        <v>984</v>
      </c>
      <c r="D17" s="118">
        <v>2063</v>
      </c>
      <c r="E17" s="118">
        <v>1949</v>
      </c>
      <c r="F17" s="118">
        <v>2063</v>
      </c>
      <c r="G17" s="118">
        <v>2705</v>
      </c>
      <c r="H17" s="118">
        <v>757</v>
      </c>
      <c r="I17" s="118">
        <v>1873</v>
      </c>
      <c r="J17" s="118">
        <v>1154</v>
      </c>
      <c r="K17" s="118">
        <v>303</v>
      </c>
      <c r="L17" s="37">
        <v>530</v>
      </c>
      <c r="M17" s="117">
        <f t="shared" si="0"/>
        <v>14381</v>
      </c>
      <c r="N17" s="33"/>
      <c r="O17" s="1"/>
    </row>
    <row r="18" spans="1:15" ht="15.75" thickBot="1">
      <c r="A18" s="38"/>
      <c r="B18" s="39" t="s">
        <v>27</v>
      </c>
      <c r="C18" s="119">
        <f>C15+C16+C17</f>
        <v>280293</v>
      </c>
      <c r="D18" s="119">
        <f aca="true" t="shared" si="3" ref="D18:L18">D15+D16+D17</f>
        <v>566585</v>
      </c>
      <c r="E18" s="119">
        <f t="shared" si="3"/>
        <v>555830</v>
      </c>
      <c r="F18" s="119">
        <f t="shared" si="3"/>
        <v>617599</v>
      </c>
      <c r="G18" s="119">
        <f t="shared" si="3"/>
        <v>662660</v>
      </c>
      <c r="H18" s="119">
        <f t="shared" si="3"/>
        <v>311920</v>
      </c>
      <c r="I18" s="119">
        <f t="shared" si="3"/>
        <v>570079</v>
      </c>
      <c r="J18" s="119">
        <f t="shared" si="3"/>
        <v>383898</v>
      </c>
      <c r="K18" s="119">
        <f t="shared" si="3"/>
        <v>114006</v>
      </c>
      <c r="L18" s="119">
        <f t="shared" si="3"/>
        <v>312250</v>
      </c>
      <c r="M18" s="120">
        <f>SUM(C18:L18)</f>
        <v>4375120</v>
      </c>
      <c r="N18" s="40"/>
      <c r="O18" s="1"/>
    </row>
    <row r="19" spans="1:15" ht="15">
      <c r="A19" s="29"/>
      <c r="B19" s="41" t="s">
        <v>28</v>
      </c>
      <c r="C19" s="121">
        <v>101</v>
      </c>
      <c r="D19" s="122">
        <v>235</v>
      </c>
      <c r="E19" s="122">
        <v>212</v>
      </c>
      <c r="F19" s="122">
        <v>213</v>
      </c>
      <c r="G19" s="122">
        <v>279</v>
      </c>
      <c r="H19" s="122">
        <v>96</v>
      </c>
      <c r="I19" s="122">
        <v>220</v>
      </c>
      <c r="J19" s="123">
        <v>147</v>
      </c>
      <c r="K19" s="122">
        <v>26</v>
      </c>
      <c r="L19" s="122">
        <v>98</v>
      </c>
      <c r="M19" s="124">
        <f>SUM(C19:L19)</f>
        <v>1627</v>
      </c>
      <c r="N19" s="33"/>
      <c r="O19" s="1"/>
    </row>
    <row r="20" spans="1:15" ht="15">
      <c r="A20" s="35"/>
      <c r="B20" s="21" t="s">
        <v>29</v>
      </c>
      <c r="C20" s="125">
        <v>51</v>
      </c>
      <c r="D20" s="126">
        <v>124</v>
      </c>
      <c r="E20" s="126">
        <v>124</v>
      </c>
      <c r="F20" s="126">
        <v>103</v>
      </c>
      <c r="G20" s="126">
        <v>151</v>
      </c>
      <c r="H20" s="126">
        <v>68</v>
      </c>
      <c r="I20" s="126">
        <v>134</v>
      </c>
      <c r="J20" s="127">
        <v>96</v>
      </c>
      <c r="K20" s="126">
        <v>14</v>
      </c>
      <c r="L20" s="126">
        <v>64</v>
      </c>
      <c r="M20" s="116">
        <f>SUM(C20:L20)</f>
        <v>929</v>
      </c>
      <c r="N20" s="33"/>
      <c r="O20" s="1"/>
    </row>
    <row r="21" spans="1:15" ht="15.75" thickBot="1">
      <c r="A21" s="42"/>
      <c r="B21" s="21" t="s">
        <v>30</v>
      </c>
      <c r="C21" s="106">
        <v>50</v>
      </c>
      <c r="D21" s="98">
        <v>111</v>
      </c>
      <c r="E21" s="98">
        <v>88</v>
      </c>
      <c r="F21" s="98">
        <v>110</v>
      </c>
      <c r="G21" s="98">
        <v>128</v>
      </c>
      <c r="H21" s="98">
        <v>28</v>
      </c>
      <c r="I21" s="98">
        <v>86</v>
      </c>
      <c r="J21" s="128">
        <v>51</v>
      </c>
      <c r="K21" s="98">
        <v>12</v>
      </c>
      <c r="L21" s="98">
        <v>34</v>
      </c>
      <c r="M21" s="129">
        <f>SUM(C21:L21)</f>
        <v>698</v>
      </c>
      <c r="N21" s="33"/>
      <c r="O21" s="1"/>
    </row>
    <row r="22" spans="1:16" ht="15.75" thickBot="1">
      <c r="A22" s="43"/>
      <c r="B22" s="44" t="s">
        <v>31</v>
      </c>
      <c r="C22" s="130">
        <f aca="true" t="shared" si="4" ref="C22:M22">C18/C19/12</f>
        <v>231.2648514851485</v>
      </c>
      <c r="D22" s="130">
        <f t="shared" si="4"/>
        <v>200.91666666666666</v>
      </c>
      <c r="E22" s="130">
        <f t="shared" si="4"/>
        <v>218.48663522012578</v>
      </c>
      <c r="F22" s="130">
        <f t="shared" si="4"/>
        <v>241.627151799687</v>
      </c>
      <c r="G22" s="130">
        <f t="shared" si="4"/>
        <v>197.92712066905617</v>
      </c>
      <c r="H22" s="130">
        <f t="shared" si="4"/>
        <v>270.76388888888886</v>
      </c>
      <c r="I22" s="130">
        <f t="shared" si="4"/>
        <v>215.93901515151515</v>
      </c>
      <c r="J22" s="130">
        <f t="shared" si="4"/>
        <v>217.62925170068027</v>
      </c>
      <c r="K22" s="130">
        <f t="shared" si="4"/>
        <v>365.4038461538462</v>
      </c>
      <c r="L22" s="130">
        <f t="shared" si="4"/>
        <v>265.5187074829932</v>
      </c>
      <c r="M22" s="131">
        <f t="shared" si="4"/>
        <v>224.08932595779552</v>
      </c>
      <c r="N22" s="45"/>
      <c r="O22" s="1"/>
      <c r="P22" s="1"/>
    </row>
    <row r="23" spans="1:16" ht="44.25" thickBot="1">
      <c r="A23" s="43"/>
      <c r="B23" s="46" t="s">
        <v>32</v>
      </c>
      <c r="C23" s="130">
        <f aca="true" t="shared" si="5" ref="C23:L23">((C18*0.4338)-C16)/C21/12</f>
        <v>144.88517233333334</v>
      </c>
      <c r="D23" s="130">
        <f t="shared" si="5"/>
        <v>125.39307282282283</v>
      </c>
      <c r="E23" s="130">
        <f t="shared" si="5"/>
        <v>161.2140662878788</v>
      </c>
      <c r="F23" s="130">
        <f t="shared" si="5"/>
        <v>132.44351984848484</v>
      </c>
      <c r="G23" s="130">
        <f t="shared" si="5"/>
        <v>122.71348177083333</v>
      </c>
      <c r="H23" s="130">
        <f t="shared" si="5"/>
        <v>324.80028571428574</v>
      </c>
      <c r="I23" s="130">
        <f t="shared" si="5"/>
        <v>180.09328507751937</v>
      </c>
      <c r="J23" s="130">
        <f t="shared" si="5"/>
        <v>213.83815751633986</v>
      </c>
      <c r="K23" s="130">
        <f t="shared" si="5"/>
        <v>252.45696388888894</v>
      </c>
      <c r="L23" s="130">
        <f t="shared" si="5"/>
        <v>261.07120098039223</v>
      </c>
      <c r="M23" s="132">
        <f>((M18*0.4338)-M16-M17)/M21/12</f>
        <v>160.20272874880612</v>
      </c>
      <c r="N23" s="45"/>
      <c r="O23" s="1"/>
      <c r="P23" s="1"/>
    </row>
    <row r="24" spans="1:16" ht="15">
      <c r="A24" s="27"/>
      <c r="B24" s="5" t="s">
        <v>33</v>
      </c>
      <c r="C24" s="47"/>
      <c r="D24" s="47"/>
      <c r="E24" s="47"/>
      <c r="F24" s="4" t="s">
        <v>34</v>
      </c>
      <c r="G24" s="47"/>
      <c r="H24" s="47"/>
      <c r="I24" s="47"/>
      <c r="J24" s="47"/>
      <c r="K24" s="47"/>
      <c r="L24" s="47"/>
      <c r="M24" s="47"/>
      <c r="N24" s="45"/>
      <c r="O24" s="1"/>
      <c r="P24" s="1"/>
    </row>
    <row r="25" spans="1:16" ht="15">
      <c r="A25" s="27"/>
      <c r="B25" s="2" t="s">
        <v>36</v>
      </c>
      <c r="C25" s="48"/>
      <c r="D25" s="48"/>
      <c r="E25" s="48"/>
      <c r="F25" s="48"/>
      <c r="G25" s="48"/>
      <c r="H25" s="48"/>
      <c r="I25" s="48"/>
      <c r="J25" s="48"/>
      <c r="K25" s="49"/>
      <c r="L25" s="49"/>
      <c r="M25" s="48"/>
      <c r="N25" s="50"/>
      <c r="O25" s="1"/>
      <c r="P25" s="1"/>
    </row>
    <row r="26" spans="1:16" ht="27.75" customHeight="1">
      <c r="A26" s="1"/>
      <c r="B26" s="135" t="s">
        <v>35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51"/>
      <c r="N26" s="1"/>
      <c r="O26" s="1"/>
      <c r="P26" s="1"/>
    </row>
    <row r="27" spans="1:16" ht="15">
      <c r="A27" s="1"/>
      <c r="B27" s="5"/>
      <c r="C27" s="2"/>
      <c r="D27" s="2"/>
      <c r="E27" s="1"/>
      <c r="F27" s="4"/>
      <c r="G27" s="1"/>
      <c r="H27" s="51"/>
      <c r="I27" s="51"/>
      <c r="J27" s="51"/>
      <c r="K27" s="51"/>
      <c r="L27" s="51"/>
      <c r="M27" s="51"/>
      <c r="N27" s="1"/>
      <c r="O27" s="1"/>
      <c r="P27" s="1"/>
    </row>
    <row r="28" spans="1:16" ht="15">
      <c r="A28" s="1"/>
      <c r="C28" s="3"/>
      <c r="D28" s="3"/>
      <c r="E28" s="4"/>
      <c r="F28" s="5"/>
      <c r="G28" s="1"/>
      <c r="H28" s="1"/>
      <c r="I28" s="1"/>
      <c r="J28" s="1"/>
      <c r="K28" s="52"/>
      <c r="L28" s="52"/>
      <c r="M28" s="1"/>
      <c r="N28" s="1"/>
      <c r="O28" s="1"/>
      <c r="P28" s="1"/>
    </row>
    <row r="29" spans="1:16" ht="15">
      <c r="A29" s="1"/>
      <c r="B29" s="2"/>
      <c r="C29" s="3"/>
      <c r="D29" s="3"/>
      <c r="E29" s="3"/>
      <c r="F29" s="3"/>
      <c r="G29" s="3"/>
      <c r="H29" s="3"/>
      <c r="I29" s="3"/>
      <c r="J29" s="3"/>
      <c r="K29" s="52"/>
      <c r="L29" s="52"/>
      <c r="M29" s="3"/>
      <c r="N29" s="53"/>
      <c r="O29" s="1"/>
      <c r="P29" s="1"/>
    </row>
    <row r="30" spans="3:14" ht="15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</row>
    <row r="31" spans="13:14" ht="25.5" customHeight="1">
      <c r="M31" s="54"/>
      <c r="N31" s="54"/>
    </row>
    <row r="34" ht="15">
      <c r="D34" s="56"/>
    </row>
    <row r="35" spans="2:12" ht="15">
      <c r="B35" s="57"/>
      <c r="C35" s="58"/>
      <c r="D35" s="55"/>
      <c r="E35" s="59"/>
      <c r="F35" s="60"/>
      <c r="G35" s="61"/>
      <c r="H35" s="62"/>
      <c r="I35" s="62"/>
      <c r="J35" s="62"/>
      <c r="K35" s="62"/>
      <c r="L35" s="62"/>
    </row>
    <row r="36" spans="2:12" ht="15.75">
      <c r="B36" s="136"/>
      <c r="C36" s="136"/>
      <c r="D36" s="136"/>
      <c r="E36" s="62"/>
      <c r="F36" s="62"/>
      <c r="G36" s="62"/>
      <c r="H36" s="62"/>
      <c r="I36" s="62"/>
      <c r="J36" s="62"/>
      <c r="K36" s="62"/>
      <c r="L36" s="62"/>
    </row>
    <row r="37" spans="2:7" ht="15">
      <c r="B37" s="63"/>
      <c r="C37" s="63"/>
      <c r="D37" s="63"/>
      <c r="E37" s="62"/>
      <c r="F37" s="62"/>
      <c r="G37" s="62"/>
    </row>
    <row r="38" spans="2:7" ht="15">
      <c r="B38" s="64"/>
      <c r="C38" s="64"/>
      <c r="D38" s="64"/>
      <c r="E38" s="65"/>
      <c r="F38" s="66"/>
      <c r="G38" s="62"/>
    </row>
    <row r="39" spans="2:13" ht="15">
      <c r="B39" s="63"/>
      <c r="C39" s="63"/>
      <c r="D39" s="63"/>
      <c r="E39" s="66"/>
      <c r="F39" s="66"/>
      <c r="G39" s="62"/>
      <c r="K39" s="62"/>
      <c r="L39" s="62"/>
      <c r="M39" s="62"/>
    </row>
    <row r="40" spans="2:5" ht="15.75">
      <c r="B40" s="67"/>
      <c r="C40" s="68"/>
      <c r="D40" s="69"/>
      <c r="E40" s="69"/>
    </row>
    <row r="41" spans="2:5" ht="15.75">
      <c r="B41" s="67"/>
      <c r="C41" s="68"/>
      <c r="D41" s="69"/>
      <c r="E41" s="69"/>
    </row>
    <row r="42" ht="15">
      <c r="A42" s="70"/>
    </row>
    <row r="43" ht="15">
      <c r="A43" s="71"/>
    </row>
    <row r="44" ht="15">
      <c r="A44" s="34"/>
    </row>
    <row r="45" ht="15">
      <c r="A45" s="72"/>
    </row>
    <row r="46" ht="15">
      <c r="A46" s="73"/>
    </row>
    <row r="47" ht="15">
      <c r="A47" s="73"/>
    </row>
    <row r="48" ht="15">
      <c r="A48" s="73"/>
    </row>
    <row r="49" ht="15">
      <c r="A49" s="71"/>
    </row>
    <row r="50" ht="15">
      <c r="A50" s="71"/>
    </row>
    <row r="51" ht="15">
      <c r="A51" s="74"/>
    </row>
    <row r="52" ht="15">
      <c r="A52" s="75"/>
    </row>
    <row r="53" ht="15">
      <c r="A53" s="71"/>
    </row>
    <row r="54" ht="15">
      <c r="A54" s="71"/>
    </row>
    <row r="55" ht="15">
      <c r="A55" s="71"/>
    </row>
    <row r="56" ht="15">
      <c r="A56" s="71"/>
    </row>
    <row r="57" ht="15">
      <c r="A57" s="71"/>
    </row>
    <row r="58" ht="15">
      <c r="A58" s="76"/>
    </row>
    <row r="59" ht="15">
      <c r="A59" s="34"/>
    </row>
    <row r="60" ht="15">
      <c r="A60" s="77"/>
    </row>
    <row r="61" ht="15">
      <c r="A61" s="78"/>
    </row>
    <row r="62" ht="15">
      <c r="A62" s="79"/>
    </row>
    <row r="63" ht="15">
      <c r="A63" s="80"/>
    </row>
    <row r="64" ht="15">
      <c r="A64" s="81"/>
    </row>
    <row r="65" ht="15">
      <c r="A65" s="82"/>
    </row>
    <row r="66" spans="1:13" ht="15">
      <c r="A66" s="71"/>
      <c r="B66" s="83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84"/>
    </row>
    <row r="67" spans="1:13" ht="15">
      <c r="A67" s="71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1:13" ht="15">
      <c r="A68" s="71"/>
      <c r="B68" s="83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 ht="15">
      <c r="A69" s="71"/>
      <c r="B69" s="86"/>
      <c r="C69" s="78"/>
      <c r="D69" s="78"/>
      <c r="E69" s="85"/>
      <c r="F69" s="85"/>
      <c r="G69" s="85"/>
      <c r="H69" s="85"/>
      <c r="I69" s="85"/>
      <c r="J69" s="85"/>
      <c r="K69" s="85"/>
      <c r="L69" s="85"/>
      <c r="M69" s="85"/>
    </row>
    <row r="70" spans="1:13" ht="15">
      <c r="A70" s="71"/>
      <c r="B70" s="87"/>
      <c r="C70" s="88"/>
      <c r="D70" s="88"/>
      <c r="E70" s="89"/>
      <c r="F70" s="89"/>
      <c r="G70" s="89"/>
      <c r="H70" s="89"/>
      <c r="I70" s="89"/>
      <c r="J70" s="89"/>
      <c r="K70" s="89"/>
      <c r="L70" s="89"/>
      <c r="M70" s="89"/>
    </row>
    <row r="71" spans="1:13" ht="15">
      <c r="A71" s="71"/>
      <c r="B71" s="83"/>
      <c r="C71" s="90"/>
      <c r="D71" s="90"/>
      <c r="E71" s="89"/>
      <c r="F71" s="91"/>
      <c r="G71" s="91"/>
      <c r="H71" s="89"/>
      <c r="I71" s="89"/>
      <c r="J71" s="89"/>
      <c r="K71" s="91"/>
      <c r="L71" s="91"/>
      <c r="M71" s="91"/>
    </row>
    <row r="72" spans="2:13" ht="15">
      <c r="B72" s="63"/>
      <c r="C72" s="57"/>
      <c r="D72" s="57"/>
      <c r="F72" s="59"/>
      <c r="H72" s="92"/>
      <c r="I72" s="92"/>
      <c r="J72" s="92"/>
      <c r="K72" s="92"/>
      <c r="L72" s="92"/>
      <c r="M72" s="92"/>
    </row>
    <row r="73" spans="2:6" ht="15">
      <c r="B73" s="63"/>
      <c r="C73" s="57"/>
      <c r="D73" s="57"/>
      <c r="F73" s="59"/>
    </row>
    <row r="74" spans="2:6" ht="15">
      <c r="B74" s="57"/>
      <c r="C74" s="58"/>
      <c r="D74" s="58"/>
      <c r="E74" s="59"/>
      <c r="F74" s="60"/>
    </row>
    <row r="75" spans="2:6" ht="15">
      <c r="B75" s="57"/>
      <c r="C75" s="58"/>
      <c r="D75" s="58"/>
      <c r="E75" s="59"/>
      <c r="F75" s="60"/>
    </row>
  </sheetData>
  <sheetProtection/>
  <mergeCells count="4">
    <mergeCell ref="B2:D2"/>
    <mergeCell ref="B4:P4"/>
    <mergeCell ref="B26:L26"/>
    <mergeCell ref="B36:D36"/>
  </mergeCells>
  <printOptions/>
  <pageMargins left="0.1968503937007874" right="0.1968503937007874" top="0.7480314960629921" bottom="0.196850393700787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Elga Dzedzele</dc:creator>
  <cp:keywords/>
  <dc:description/>
  <cp:lastModifiedBy>Sandra Grunte</cp:lastModifiedBy>
  <cp:lastPrinted>2017-01-25T08:50:11Z</cp:lastPrinted>
  <dcterms:created xsi:type="dcterms:W3CDTF">2017-01-05T14:11:45Z</dcterms:created>
  <dcterms:modified xsi:type="dcterms:W3CDTF">2017-01-25T08:50:42Z</dcterms:modified>
  <cp:category/>
  <cp:version/>
  <cp:contentType/>
  <cp:contentStatus/>
</cp:coreProperties>
</file>